
<file path=[Content_Types].xml><?xml version="1.0" encoding="utf-8"?>
<Types xmlns="http://schemas.openxmlformats.org/package/2006/content-types">
  <Override PartName="/xl/pivotCache/pivotCacheRecords38.xml" ContentType="application/vnd.openxmlformats-officedocument.spreadsheetml.pivotCacheRecords+xml"/>
  <Override PartName="/xl/pivotTables/pivotTable6.xml" ContentType="application/vnd.openxmlformats-officedocument.spreadsheetml.pivotTable+xml"/>
  <Override PartName="/xl/worksheets/sheet13.xml" ContentType="application/vnd.openxmlformats-officedocument.spreadsheetml.worksheet+xml"/>
  <Override PartName="/xl/pivotCache/pivotCacheRecords16.xml" ContentType="application/vnd.openxmlformats-officedocument.spreadsheetml.pivotCacheRecords+xml"/>
  <Override PartName="/xl/pivotCache/pivotCacheRecords27.xml" ContentType="application/vnd.openxmlformats-officedocument.spreadsheetml.pivotCacheRecords+xml"/>
  <Override PartName="/xl/pivotCache/pivotCacheDefinition41.xml" ContentType="application/vnd.openxmlformats-officedocument.spreadsheetml.pivotCacheDefinitio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pivotTables/pivotTable3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85.xml" ContentType="application/vnd.openxmlformats-officedocument.spreadsheetml.pivotTable+xml"/>
  <Override PartName="/xl/pivotCache/pivotCacheDefinition30.xml" ContentType="application/vnd.openxmlformats-officedocument.spreadsheetml.pivotCacheDefinition+xml"/>
  <Override PartName="/xl/pivotTables/pivotTable27.xml" ContentType="application/vnd.openxmlformats-officedocument.spreadsheetml.pivotTable+xml"/>
  <Override PartName="/xl/pivotTables/pivotTable74.xml" ContentType="application/vnd.openxmlformats-officedocument.spreadsheetml.pivotTable+xml"/>
  <Default Extension="xml" ContentType="application/xml"/>
  <Override PartName="/xl/pivotCache/pivotCacheRecords41.xml" ContentType="application/vnd.openxmlformats-officedocument.spreadsheetml.pivotCacheRecords+xml"/>
  <Override PartName="/xl/drawings/drawing2.xml" ContentType="application/vnd.openxmlformats-officedocument.drawing+xml"/>
  <Override PartName="/xl/pivotTables/pivotTable16.xml" ContentType="application/vnd.openxmlformats-officedocument.spreadsheetml.pivotTable+xml"/>
  <Override PartName="/xl/pivotTables/pivotTable63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30.xml" ContentType="application/vnd.openxmlformats-officedocument.spreadsheetml.pivotCacheRecords+xml"/>
  <Override PartName="/xl/pivotTables/pivotTable41.xml" ContentType="application/vnd.openxmlformats-officedocument.spreadsheetml.pivotTable+xml"/>
  <Override PartName="/xl/pivotTables/pivotTable52.xml" ContentType="application/vnd.openxmlformats-officedocument.spreadsheetml.pivotTable+xml"/>
  <Override PartName="/xl/charts/chart27.xml" ContentType="application/vnd.openxmlformats-officedocument.drawingml.chart+xml"/>
  <Override PartName="/xl/pivotTables/pivotTable30.xml" ContentType="application/vnd.openxmlformats-officedocument.spreadsheetml.pivotTable+xml"/>
  <Override PartName="/xl/charts/chart16.xml" ContentType="application/vnd.openxmlformats-officedocument.drawingml.chart+xml"/>
  <Override PartName="/xl/pivotCache/pivotCacheDefinition35.xml" ContentType="application/vnd.openxmlformats-officedocument.spreadsheetml.pivotCacheDefinition+xml"/>
  <Override PartName="/xl/pivotCache/pivotCacheDefinition46.xml" ContentType="application/vnd.openxmlformats-officedocument.spreadsheetml.pivotCacheDefinition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pivotCache/pivotCacheDefinition24.xml" ContentType="application/vnd.openxmlformats-officedocument.spreadsheetml.pivotCacheDefinition+xml"/>
  <Override PartName="/xl/pivotTables/pivotTable79.xml" ContentType="application/vnd.openxmlformats-officedocument.spreadsheetml.pivotTable+xml"/>
  <Override PartName="/xl/pivotCache/pivotCacheDefinition13.xml" ContentType="application/vnd.openxmlformats-officedocument.spreadsheetml.pivotCacheDefinition+xml"/>
  <Override PartName="/xl/pivotCache/pivotCacheRecords35.xml" ContentType="application/vnd.openxmlformats-officedocument.spreadsheetml.pivotCacheRecords+xml"/>
  <Override PartName="/xl/pivotCache/pivotCacheRecords46.xml" ContentType="application/vnd.openxmlformats-officedocument.spreadsheetml.pivotCacheRecords+xml"/>
  <Override PartName="/xl/drawings/drawing7.xml" ContentType="application/vnd.openxmlformats-officedocument.drawing+xml"/>
  <Override PartName="/xl/pivotTables/pivotTable3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68.xml" ContentType="application/vnd.openxmlformats-officedocument.spreadsheetml.pivotTable+xml"/>
  <Override PartName="/xl/worksheets/sheet8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Tables/pivotTable46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Records9.xml" ContentType="application/vnd.openxmlformats-officedocument.spreadsheetml.pivotCacheRecords+xml"/>
  <Override PartName="/xl/pivotCache/pivotCacheRecords13.xml" ContentType="application/vnd.openxmlformats-officedocument.spreadsheetml.pivotCacheRecords+xml"/>
  <Override PartName="/xl/pivotCache/pivotCacheRecords31.xml" ContentType="application/vnd.openxmlformats-officedocument.spreadsheetml.pivotCacheRecord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pivotTables/pivotTable35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82.xml" ContentType="application/vnd.openxmlformats-officedocument.spreadsheetml.pivotTable+xml"/>
  <Override PartName="/docProps/app.xml" ContentType="application/vnd.openxmlformats-officedocument.extended-properties+xml"/>
  <Override PartName="/xl/pivotCache/pivotCacheDefinition3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60.xml" ContentType="application/vnd.openxmlformats-officedocument.spreadsheetml.pivotTable+xml"/>
  <Override PartName="/xl/charts/chart28.xml" ContentType="application/vnd.openxmlformats-officedocument.drawingml.chart+xml"/>
  <Override PartName="/xl/pivotTables/pivotTable71.xml" ContentType="application/vnd.openxmlformats-officedocument.spreadsheetml.pivotTable+xml"/>
  <Override PartName="/xl/pivotCache/pivotCacheRecords5.xml" ContentType="application/vnd.openxmlformats-officedocument.spreadsheetml.pivotCacheRecords+xml"/>
  <Override PartName="/xl/pivotTables/pivotTable31.xml" ContentType="application/vnd.openxmlformats-officedocument.spreadsheetml.pivotTable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pivotCache/pivotCacheDefinition18.xml" ContentType="application/vnd.openxmlformats-officedocument.spreadsheetml.pivotCacheDefinition+xml"/>
  <Override PartName="/xl/pivotCache/pivotCacheDefinition29.xml" ContentType="application/vnd.openxmlformats-officedocument.spreadsheetml.pivotCacheDefinition+xml"/>
  <Override PartName="/xl/pivotCache/pivotCacheDefinition47.xml" ContentType="application/vnd.openxmlformats-officedocument.spreadsheetml.pivotCacheDefinition+xml"/>
  <Override PartName="/xl/charts/chart13.xml" ContentType="application/vnd.openxmlformats-officedocument.drawingml.chart+xml"/>
  <Override PartName="/xl/pivotTables/pivotTable20.xml" ContentType="application/vnd.openxmlformats-officedocument.spreadsheetml.pivotTable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pivotCache/pivotCacheRecords1.xml" ContentType="application/vnd.openxmlformats-officedocument.spreadsheetml.pivotCacheRecords+xml"/>
  <Override PartName="/xl/pivotCache/pivotCacheDefinition36.xml" ContentType="application/vnd.openxmlformats-officedocument.spreadsheetml.pivotCacheDefinition+xml"/>
  <Override PartName="/xl/pivotTables/pivotTable8.xml" ContentType="application/vnd.openxmlformats-officedocument.spreadsheetml.pivotTable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pivotCache/pivotCacheDefinition14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43.xml" ContentType="application/vnd.openxmlformats-officedocument.spreadsheetml.pivotCacheDefinition+xml"/>
  <Override PartName="/xl/pivotCache/pivotCacheRecords47.xml" ContentType="application/vnd.openxmlformats-officedocument.spreadsheetml.pivotCacheRecord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pivotTables/pivotTable69.xml" ContentType="application/vnd.openxmlformats-officedocument.spreadsheetml.pivotTable+xml"/>
  <Override PartName="/xl/pivotTables/pivotTable87.xml" ContentType="application/vnd.openxmlformats-officedocument.spreadsheetml.pivotTable+xml"/>
  <Override PartName="/xl/worksheets/sheet9.xml" ContentType="application/vnd.openxmlformats-officedocument.spreadsheetml.worksheet+xml"/>
  <Override PartName="/xl/pivotCache/pivotCacheDefinition32.xml" ContentType="application/vnd.openxmlformats-officedocument.spreadsheetml.pivotCacheDefinition+xml"/>
  <Override PartName="/xl/pivotCache/pivotCacheRecords36.xml" ContentType="application/vnd.openxmlformats-officedocument.spreadsheetml.pivotCacheRecords+xml"/>
  <Override PartName="/xl/theme/theme1.xml" ContentType="application/vnd.openxmlformats-officedocument.theme+xml"/>
  <Override PartName="/xl/drawings/drawing8.xml" ContentType="application/vnd.openxmlformats-officedocument.drawing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76.xml" ContentType="application/vnd.openxmlformats-officedocument.spreadsheetml.pivotTable+xml"/>
  <Override PartName="/xl/worksheets/sheet11.xml" ContentType="application/vnd.openxmlformats-officedocument.spreadsheetml.worksheet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Records43.xml" ContentType="application/vnd.openxmlformats-officedocument.spreadsheetml.pivotCacheRecord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pivotTables/pivotTable1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83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Tables/pivotTable25.xml" ContentType="application/vnd.openxmlformats-officedocument.spreadsheetml.pivotTable+xml"/>
  <Override PartName="/xl/pivotTables/pivotTable54.xml" ContentType="application/vnd.openxmlformats-officedocument.spreadsheetml.pivotTable+xml"/>
  <Override PartName="/xl/charts/chart29.xml" ContentType="application/vnd.openxmlformats-officedocument.drawingml.chart+xml"/>
  <Override PartName="/xl/pivotTables/pivotTable72.xml" ContentType="application/vnd.openxmlformats-officedocument.spreadsheetml.pivotTable+xml"/>
  <Override PartName="/xl/pivotCache/pivotCacheRecords10.xml" ContentType="application/vnd.openxmlformats-officedocument.spreadsheetml.pivotCacheRecords+xml"/>
  <Override PartName="/xl/pivotCache/pivotCacheRecords21.xml" ContentType="application/vnd.openxmlformats-officedocument.spreadsheetml.pivotCacheRecords+xml"/>
  <Override PartName="/xl/pivotTables/pivotTable14.xml" ContentType="application/vnd.openxmlformats-officedocument.spreadsheetml.pivotTable+xml"/>
  <Override PartName="/xl/pivotTables/pivotTable32.xml" ContentType="application/vnd.openxmlformats-officedocument.spreadsheetml.pivotTable+xml"/>
  <Override PartName="/xl/charts/chart18.xml" ContentType="application/vnd.openxmlformats-officedocument.drawingml.chart+xml"/>
  <Override PartName="/xl/pivotTables/pivotTable43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90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21.xml" ContentType="application/vnd.openxmlformats-officedocument.spreadsheetml.pivotTable+xml"/>
  <Override PartName="/xl/pivotTables/pivotTable50.xml" ContentType="application/vnd.openxmlformats-officedocument.spreadsheetml.pivotTab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pivotCache/pivotCacheDefinition19.xml" ContentType="application/vnd.openxmlformats-officedocument.spreadsheetml.pivotCacheDefinition+xml"/>
  <Override PartName="/xl/pivotCache/pivotCacheDefinition37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pivotCache/pivotCacheRecords2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pivotCache/pivotCacheDefinition15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33.xml" ContentType="application/vnd.openxmlformats-officedocument.spreadsheetml.pivotCacheDefinition+xml"/>
  <Override PartName="/xl/pivotCache/pivotCacheRecords37.xml" ContentType="application/vnd.openxmlformats-officedocument.spreadsheetml.pivotCacheRecords+xml"/>
  <Override PartName="/xl/pivotCache/pivotCacheDefinition44.xml" ContentType="application/vnd.openxmlformats-officedocument.spreadsheetml.pivotCacheDefinition+xml"/>
  <Override PartName="/xl/charts/chart7.xml" ContentType="application/vnd.openxmlformats-officedocument.drawingml.chart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pivotTables/pivotTable59.xml" ContentType="application/vnd.openxmlformats-officedocument.spreadsheetml.pivotTable+xml"/>
  <Override PartName="/xl/pivotTables/pivotTable88.xml" ContentType="application/vnd.openxmlformats-officedocument.spreadsheetml.pivotTable+xml"/>
  <Override PartName="/xl/pivotCache/pivotCacheDefinition9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40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77.xml" ContentType="application/vnd.openxmlformats-officedocument.spreadsheetml.pivotTable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1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Records33.xml" ContentType="application/vnd.openxmlformats-officedocument.spreadsheetml.pivotCacheRecords+xml"/>
  <Override PartName="/xl/pivotCache/pivotCacheRecords44.xml" ContentType="application/vnd.openxmlformats-officedocument.spreadsheetml.pivotCacheRecord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84.xml" ContentType="application/vnd.openxmlformats-officedocument.spreadsheetml.pivotTable+xml"/>
  <Override PartName="/xl/pivotCache/pivotCacheDefinition5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Records40.xml" ContentType="application/vnd.openxmlformats-officedocument.spreadsheetml.pivotCacheRecords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91.xml" ContentType="application/vnd.openxmlformats-officedocument.spreadsheetml.pivotTable+xml"/>
  <Override PartName="/xl/worksheets/sheet2.xml" ContentType="application/vnd.openxmlformats-officedocument.spreadsheetml.worksheet+xml"/>
  <Override PartName="/xl/pivotCache/pivotCacheRecords7.xml" ContentType="application/vnd.openxmlformats-officedocument.spreadsheetml.pivotCacheRecords+xml"/>
  <Override PartName="/xl/pivotCache/pivotCacheRecords11.xml" ContentType="application/vnd.openxmlformats-officedocument.spreadsheetml.pivotCacheRecords+xml"/>
  <Override PartName="/xl/drawings/drawing1.xml" ContentType="application/vnd.openxmlformats-officedocument.drawing+xml"/>
  <Override PartName="/xl/pivotTables/pivotTable33.xml" ContentType="application/vnd.openxmlformats-officedocument.spreadsheetml.pivotTable+xml"/>
  <Override PartName="/xl/charts/chart19.xml" ContentType="application/vnd.openxmlformats-officedocument.drawingml.chart+xml"/>
  <Override PartName="/xl/pivotTables/pivotTable51.xml" ContentType="application/vnd.openxmlformats-officedocument.spreadsheetml.pivotTable+xml"/>
  <Override PartName="/xl/pivotTables/pivotTable80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0.xml" ContentType="application/vnd.openxmlformats-officedocument.spreadsheetml.pivotTable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pivotCache/pivotCacheRecords3.xml" ContentType="application/vnd.openxmlformats-officedocument.spreadsheetml.pivotCacheRecords+xml"/>
  <Override PartName="/xl/pivotCache/pivotCacheDefinition38.xml" ContentType="application/vnd.openxmlformats-officedocument.spreadsheetml.pivotCacheDefinition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pivotCache/pivotCacheDefinition1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pivotCache/pivotCacheDefinition45.xml" ContentType="application/vnd.openxmlformats-officedocument.spreadsheetml.pivotCacheDefinition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pivotTables/pivotTable89.xml" ContentType="application/vnd.openxmlformats-officedocument.spreadsheetml.pivotTable+xml"/>
  <Override PartName="/xl/pivotCache/pivotCacheDefinition34.xml" ContentType="application/vnd.openxmlformats-officedocument.spreadsheetml.pivotCacheDefinition+xml"/>
  <Override PartName="/xl/pivotTables/pivotTable78.xml" ContentType="application/vnd.openxmlformats-officedocument.spreadsheetml.pivotTable+xml"/>
  <Override PartName="/xl/pivotCache/pivotCacheDefinition1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Cache/pivotCacheRecords45.xml" ContentType="application/vnd.openxmlformats-officedocument.spreadsheetml.pivotCacheRecords+xml"/>
  <Override PartName="/xl/drawings/drawing6.xml" ContentType="application/vnd.openxmlformats-officedocument.drawing+xml"/>
  <Override PartName="/xl/pivotTables/pivotTable67.xml" ContentType="application/vnd.openxmlformats-officedocument.spreadsheetml.pivotTable+xml"/>
  <Override PartName="/xl/worksheets/sheet7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Records34.xml" ContentType="application/vnd.openxmlformats-officedocument.spreadsheetml.pivotCacheRecords+xml"/>
  <Override PartName="/xl/pivotTables/pivotTable2.xml" ContentType="application/vnd.openxmlformats-officedocument.spreadsheetml.pivotTable+xml"/>
  <Override PartName="/xl/pivotTables/pivotTable56.xml" ContentType="application/vnd.openxmlformats-officedocument.spreadsheetml.pivotTable+xml"/>
  <Override PartName="/xl/pivotCache/pivotCacheRecords12.xml" ContentType="application/vnd.openxmlformats-officedocument.spreadsheetml.pivotCacheRecords+xml"/>
  <Override PartName="/xl/pivotCache/pivotCacheRecords23.xml" ContentType="application/vnd.openxmlformats-officedocument.spreadsheetml.pivotCacheRecords+xml"/>
  <Override PartName="/xl/pivotTables/pivotTable3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70.xml" ContentType="application/vnd.openxmlformats-officedocument.spreadsheetml.pivotTable+xml"/>
  <Override PartName="/xl/drawings/drawing13.xml" ContentType="application/vnd.openxmlformats-officedocument.drawing+xml"/>
  <Override PartName="/xl/pivotCache/pivotCacheDefinition39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pivotCache/pivotCacheDefinition17.xml" ContentType="application/vnd.openxmlformats-officedocument.spreadsheetml.pivotCacheDefinition+xml"/>
  <Override PartName="/xl/pivotCache/pivotCacheRecords39.xml" ContentType="application/vnd.openxmlformats-officedocument.spreadsheetml.pivotCacheRecords+xml"/>
  <Override PartName="/xl/pivotTables/pivotTable7.xml" ContentType="application/vnd.openxmlformats-officedocument.spreadsheetml.pivotTable+xml"/>
  <Override PartName="/xl/charts/chart12.xml" ContentType="application/vnd.openxmlformats-officedocument.drawingml.chart+xml"/>
  <Override PartName="/xl/pivotCache/pivotCacheRecords28.xml" ContentType="application/vnd.openxmlformats-officedocument.spreadsheetml.pivotCacheRecords+xml"/>
  <Override PartName="/xl/pivotCache/pivotCacheDefinition42.xml" ContentType="application/vnd.openxmlformats-officedocument.spreadsheetml.pivotCacheDefinition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pivotCache/pivotCacheRecords17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charts/chart5.xml" ContentType="application/vnd.openxmlformats-officedocument.drawingml.chart+xml"/>
  <Override PartName="/xl/pivotTables/pivotTable39.xml" ContentType="application/vnd.openxmlformats-officedocument.spreadsheetml.pivotTable+xml"/>
  <Override PartName="/xl/pivotTables/pivotTable86.xml" ContentType="application/vnd.openxmlformats-officedocument.spreadsheetml.pivotTable+xml"/>
  <Override PartName="/xl/pivotCache/pivotCacheDefinition20.xml" ContentType="application/vnd.openxmlformats-officedocument.spreadsheetml.pivotCacheDefinition+xml"/>
  <Override PartName="/xl/pivotCache/pivotCacheRecords42.xml" ContentType="application/vnd.openxmlformats-officedocument.spreadsheetml.pivotCacheRecords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75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4400" yWindow="-15" windowWidth="14445" windowHeight="9120" activeTab="13"/>
  </bookViews>
  <sheets>
    <sheet name="atlas" sheetId="1" r:id="rId1"/>
    <sheet name="biosql" sheetId="2" r:id="rId2"/>
    <sheet name="coppermine" sheetId="3" r:id="rId3"/>
    <sheet name="ensembl" sheetId="4" r:id="rId4"/>
    <sheet name="mwiki" sheetId="5" r:id="rId5"/>
    <sheet name="ocart_post_v22" sheetId="6" r:id="rId6"/>
    <sheet name="phpBB" sheetId="7" r:id="rId7"/>
    <sheet name="typo3" sheetId="8" r:id="rId8"/>
    <sheet name="Duration" sheetId="12" r:id="rId9"/>
    <sheet name="effect of YoB" sheetId="9" r:id="rId10"/>
    <sheet name="SS@D" sheetId="11" r:id="rId11"/>
    <sheet name="activityClass" sheetId="10" r:id="rId12"/>
    <sheet name="electrolysis-scatter" sheetId="14" r:id="rId13"/>
    <sheet name="spansPctTotal" sheetId="21" r:id="rId14"/>
    <sheet name="spansPctLAD" sheetId="22" r:id="rId15"/>
    <sheet name="spansAbs" sheetId="23" r:id="rId16"/>
  </sheets>
  <definedNames>
    <definedName name="_xlnm.Print_Area" localSheetId="5">ocart_post_v22!$A$1:$AH$151</definedName>
    <definedName name="_xlnm.Print_Area" localSheetId="15">spansAbs!$A$1:$AE$158</definedName>
  </definedNames>
  <calcPr calcId="125725" concurrentCalc="0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  <pivotCache cacheId="6" r:id="rId23"/>
    <pivotCache cacheId="7" r:id="rId24"/>
    <pivotCache cacheId="8" r:id="rId25"/>
    <pivotCache cacheId="9" r:id="rId26"/>
    <pivotCache cacheId="10" r:id="rId27"/>
    <pivotCache cacheId="11" r:id="rId28"/>
    <pivotCache cacheId="12" r:id="rId29"/>
    <pivotCache cacheId="13" r:id="rId30"/>
    <pivotCache cacheId="14" r:id="rId31"/>
    <pivotCache cacheId="15" r:id="rId32"/>
    <pivotCache cacheId="16" r:id="rId33"/>
    <pivotCache cacheId="17" r:id="rId34"/>
    <pivotCache cacheId="18" r:id="rId35"/>
    <pivotCache cacheId="19" r:id="rId36"/>
    <pivotCache cacheId="20" r:id="rId37"/>
    <pivotCache cacheId="21" r:id="rId38"/>
    <pivotCache cacheId="22" r:id="rId39"/>
    <pivotCache cacheId="23" r:id="rId40"/>
    <pivotCache cacheId="24" r:id="rId41"/>
    <pivotCache cacheId="25" r:id="rId42"/>
    <pivotCache cacheId="26" r:id="rId43"/>
    <pivotCache cacheId="27" r:id="rId44"/>
    <pivotCache cacheId="28" r:id="rId45"/>
    <pivotCache cacheId="29" r:id="rId46"/>
    <pivotCache cacheId="30" r:id="rId47"/>
    <pivotCache cacheId="31" r:id="rId48"/>
    <pivotCache cacheId="32" r:id="rId49"/>
    <pivotCache cacheId="33" r:id="rId50"/>
    <pivotCache cacheId="34" r:id="rId51"/>
    <pivotCache cacheId="35" r:id="rId52"/>
    <pivotCache cacheId="36" r:id="rId53"/>
    <pivotCache cacheId="37" r:id="rId54"/>
    <pivotCache cacheId="38" r:id="rId55"/>
    <pivotCache cacheId="45" r:id="rId56"/>
    <pivotCache cacheId="46" r:id="rId57"/>
    <pivotCache cacheId="47" r:id="rId58"/>
    <pivotCache cacheId="48" r:id="rId59"/>
    <pivotCache cacheId="49" r:id="rId60"/>
    <pivotCache cacheId="50" r:id="rId61"/>
    <pivotCache cacheId="51" r:id="rId62"/>
    <pivotCache cacheId="52" r:id="rId63"/>
  </pivotCaches>
</workbook>
</file>

<file path=xl/calcChain.xml><?xml version="1.0" encoding="utf-8"?>
<calcChain xmlns="http://schemas.openxmlformats.org/spreadsheetml/2006/main">
  <c r="AD73" i="12"/>
  <c r="AA4" i="10"/>
  <c r="K158" i="23"/>
  <c r="AA22"/>
  <c r="AB22"/>
  <c r="AA23"/>
  <c r="AB23"/>
  <c r="AA24"/>
  <c r="AB24"/>
  <c r="Z24"/>
  <c r="Z23"/>
  <c r="Z22"/>
  <c r="J158"/>
  <c r="X22"/>
  <c r="Y22"/>
  <c r="X23"/>
  <c r="Y23"/>
  <c r="X24"/>
  <c r="Y24"/>
  <c r="W24"/>
  <c r="W23"/>
  <c r="W22"/>
  <c r="K136"/>
  <c r="R22"/>
  <c r="S22"/>
  <c r="R23"/>
  <c r="S23"/>
  <c r="R24"/>
  <c r="S24"/>
  <c r="Q24"/>
  <c r="Q23"/>
  <c r="Q22"/>
  <c r="J136"/>
  <c r="P22"/>
  <c r="O24"/>
  <c r="P23"/>
  <c r="P24"/>
  <c r="O23"/>
  <c r="O22"/>
  <c r="K121"/>
  <c r="AA17"/>
  <c r="AB17"/>
  <c r="AA18"/>
  <c r="AB18"/>
  <c r="AA19"/>
  <c r="AB19"/>
  <c r="Z19"/>
  <c r="Z18"/>
  <c r="Z17"/>
  <c r="J121"/>
  <c r="X17"/>
  <c r="X18"/>
  <c r="X19"/>
  <c r="W19"/>
  <c r="W18"/>
  <c r="W17"/>
  <c r="Y37"/>
  <c r="K36"/>
  <c r="Z9"/>
  <c r="AC32"/>
  <c r="AA9"/>
  <c r="AD32"/>
  <c r="AB9"/>
  <c r="AE32"/>
  <c r="AB32"/>
  <c r="K54"/>
  <c r="Q14"/>
  <c r="AC33"/>
  <c r="R14"/>
  <c r="AD33"/>
  <c r="S14"/>
  <c r="AE33"/>
  <c r="AB33"/>
  <c r="K81"/>
  <c r="Z14"/>
  <c r="AC34"/>
  <c r="AA14"/>
  <c r="AD34"/>
  <c r="AB14"/>
  <c r="AE34"/>
  <c r="AB34"/>
  <c r="K105"/>
  <c r="Q19"/>
  <c r="AC35"/>
  <c r="R19"/>
  <c r="AD35"/>
  <c r="S19"/>
  <c r="AE35"/>
  <c r="AB35"/>
  <c r="AC36"/>
  <c r="AD36"/>
  <c r="AE36"/>
  <c r="AB36"/>
  <c r="AC37"/>
  <c r="AD37"/>
  <c r="AE37"/>
  <c r="AB37"/>
  <c r="AC38"/>
  <c r="AD38"/>
  <c r="AE38"/>
  <c r="AB38"/>
  <c r="K23"/>
  <c r="Q9"/>
  <c r="AC31"/>
  <c r="R9"/>
  <c r="AD31"/>
  <c r="S9"/>
  <c r="AE31"/>
  <c r="AB31"/>
  <c r="J36"/>
  <c r="W7"/>
  <c r="X32"/>
  <c r="X7"/>
  <c r="Y32"/>
  <c r="Y7"/>
  <c r="Z32"/>
  <c r="W32"/>
  <c r="X33"/>
  <c r="W33"/>
  <c r="J81"/>
  <c r="W12"/>
  <c r="X34"/>
  <c r="X12"/>
  <c r="Y34"/>
  <c r="Y12"/>
  <c r="Z34"/>
  <c r="W34"/>
  <c r="J105"/>
  <c r="N17"/>
  <c r="X35"/>
  <c r="O17"/>
  <c r="Y35"/>
  <c r="P17"/>
  <c r="Z35"/>
  <c r="W35"/>
  <c r="X36"/>
  <c r="Y36"/>
  <c r="W36"/>
  <c r="Z37"/>
  <c r="W37"/>
  <c r="X38"/>
  <c r="Y38"/>
  <c r="Z38"/>
  <c r="W38"/>
  <c r="J23"/>
  <c r="N7"/>
  <c r="X31"/>
  <c r="O7"/>
  <c r="Y31"/>
  <c r="P7"/>
  <c r="Z31"/>
  <c r="W31"/>
  <c r="AA12"/>
  <c r="AB12"/>
  <c r="AA13"/>
  <c r="AB13"/>
  <c r="Z13"/>
  <c r="Z12"/>
  <c r="X13"/>
  <c r="Y13"/>
  <c r="X14"/>
  <c r="Y14"/>
  <c r="W14"/>
  <c r="W13"/>
  <c r="R17"/>
  <c r="S17"/>
  <c r="R18"/>
  <c r="S18"/>
  <c r="Q18"/>
  <c r="Q17"/>
  <c r="O18"/>
  <c r="P18"/>
  <c r="O19"/>
  <c r="P19"/>
  <c r="N19"/>
  <c r="N18"/>
  <c r="R13"/>
  <c r="S13"/>
  <c r="Q13"/>
  <c r="K34"/>
  <c r="J34"/>
  <c r="K21"/>
  <c r="J21"/>
  <c r="AA7"/>
  <c r="AB7"/>
  <c r="Z8"/>
  <c r="Z7"/>
  <c r="X9"/>
  <c r="Y9"/>
  <c r="W9"/>
  <c r="R7"/>
  <c r="S7"/>
  <c r="R8"/>
  <c r="S8"/>
  <c r="Q8"/>
  <c r="Q7"/>
  <c r="O8"/>
  <c r="P8"/>
  <c r="O9"/>
  <c r="P9"/>
  <c r="N9"/>
  <c r="N8"/>
  <c r="J54"/>
  <c r="S31"/>
  <c r="S32"/>
  <c r="S33"/>
  <c r="S34"/>
  <c r="R31"/>
  <c r="R32"/>
  <c r="R33"/>
  <c r="R34"/>
  <c r="Q31"/>
  <c r="Q32"/>
  <c r="Q33"/>
  <c r="Q34"/>
  <c r="P31"/>
  <c r="P32"/>
  <c r="P33"/>
  <c r="P34"/>
  <c r="O31"/>
  <c r="O32"/>
  <c r="O33"/>
  <c r="O34"/>
  <c r="N31"/>
  <c r="N13"/>
  <c r="N32"/>
  <c r="N14"/>
  <c r="N33"/>
  <c r="N34"/>
  <c r="AB15"/>
  <c r="AA15"/>
  <c r="Z15"/>
  <c r="Y15"/>
  <c r="X15"/>
  <c r="W15"/>
  <c r="S15"/>
  <c r="R15"/>
  <c r="Q15"/>
  <c r="P15"/>
  <c r="O15"/>
  <c r="N15"/>
  <c r="Z24" i="22"/>
  <c r="AC38"/>
  <c r="AA24"/>
  <c r="AD38"/>
  <c r="Y24"/>
  <c r="AB38"/>
  <c r="W22"/>
  <c r="X38"/>
  <c r="X22"/>
  <c r="Y38"/>
  <c r="V22"/>
  <c r="W38"/>
  <c r="Q24"/>
  <c r="AC37"/>
  <c r="R24"/>
  <c r="AD37"/>
  <c r="P24"/>
  <c r="AB37"/>
  <c r="O22"/>
  <c r="Y37"/>
  <c r="N22"/>
  <c r="X37"/>
  <c r="Z19"/>
  <c r="AC36"/>
  <c r="AA19"/>
  <c r="AD36"/>
  <c r="Y19"/>
  <c r="AB36"/>
  <c r="W17"/>
  <c r="X36"/>
  <c r="V17"/>
  <c r="W36"/>
  <c r="Q19"/>
  <c r="AC35"/>
  <c r="R19"/>
  <c r="AD35"/>
  <c r="P19"/>
  <c r="AB35"/>
  <c r="N17"/>
  <c r="X35"/>
  <c r="O17"/>
  <c r="Y35"/>
  <c r="M17"/>
  <c r="W35"/>
  <c r="Z14"/>
  <c r="AC34"/>
  <c r="AA14"/>
  <c r="AD34"/>
  <c r="Y14"/>
  <c r="AB34"/>
  <c r="W12"/>
  <c r="X34"/>
  <c r="X12"/>
  <c r="Y34"/>
  <c r="V12"/>
  <c r="W34"/>
  <c r="Q14"/>
  <c r="AC33"/>
  <c r="R14"/>
  <c r="AD33"/>
  <c r="P14"/>
  <c r="AB33"/>
  <c r="W33"/>
  <c r="Z9"/>
  <c r="AC32"/>
  <c r="AA9"/>
  <c r="AD32"/>
  <c r="Y9"/>
  <c r="AB32"/>
  <c r="W7"/>
  <c r="X32"/>
  <c r="X7"/>
  <c r="Y32"/>
  <c r="V7"/>
  <c r="W32"/>
  <c r="Q9"/>
  <c r="AC31"/>
  <c r="R9"/>
  <c r="AD31"/>
  <c r="P9"/>
  <c r="AB31"/>
  <c r="N7"/>
  <c r="X31"/>
  <c r="O7"/>
  <c r="Y31"/>
  <c r="M7"/>
  <c r="W31"/>
  <c r="V23"/>
  <c r="N31"/>
  <c r="W23"/>
  <c r="N8"/>
  <c r="W13"/>
  <c r="N18"/>
  <c r="W18"/>
  <c r="N23"/>
  <c r="N32"/>
  <c r="W24"/>
  <c r="N9"/>
  <c r="W9"/>
  <c r="W14"/>
  <c r="N19"/>
  <c r="W19"/>
  <c r="N24"/>
  <c r="N33"/>
  <c r="N34"/>
  <c r="M8"/>
  <c r="M13"/>
  <c r="V13"/>
  <c r="M18"/>
  <c r="V18"/>
  <c r="M32"/>
  <c r="M31"/>
  <c r="M9"/>
  <c r="V9"/>
  <c r="M14"/>
  <c r="V14"/>
  <c r="M19"/>
  <c r="V19"/>
  <c r="V24"/>
  <c r="M33"/>
  <c r="M34"/>
  <c r="O31"/>
  <c r="O8"/>
  <c r="X13"/>
  <c r="O18"/>
  <c r="O23"/>
  <c r="X23"/>
  <c r="O32"/>
  <c r="O9"/>
  <c r="X9"/>
  <c r="X14"/>
  <c r="O19"/>
  <c r="O24"/>
  <c r="X24"/>
  <c r="O33"/>
  <c r="O34"/>
  <c r="P7"/>
  <c r="Y7"/>
  <c r="Y12"/>
  <c r="P17"/>
  <c r="Y17"/>
  <c r="P22"/>
  <c r="Y22"/>
  <c r="P31"/>
  <c r="P8"/>
  <c r="P13"/>
  <c r="Y13"/>
  <c r="P18"/>
  <c r="Y18"/>
  <c r="P23"/>
  <c r="Y23"/>
  <c r="P32"/>
  <c r="P33"/>
  <c r="P34"/>
  <c r="Q7"/>
  <c r="Z7"/>
  <c r="Z12"/>
  <c r="Q17"/>
  <c r="Z17"/>
  <c r="Q22"/>
  <c r="Z22"/>
  <c r="Q31"/>
  <c r="Q8"/>
  <c r="Q13"/>
  <c r="Z13"/>
  <c r="Q18"/>
  <c r="Z18"/>
  <c r="Q23"/>
  <c r="Z23"/>
  <c r="Q32"/>
  <c r="Q33"/>
  <c r="Q34"/>
  <c r="R7"/>
  <c r="AA7"/>
  <c r="AA12"/>
  <c r="R17"/>
  <c r="AA17"/>
  <c r="R22"/>
  <c r="AA22"/>
  <c r="R31"/>
  <c r="R8"/>
  <c r="R13"/>
  <c r="AA13"/>
  <c r="R18"/>
  <c r="AA18"/>
  <c r="R23"/>
  <c r="AA23"/>
  <c r="R32"/>
  <c r="R33"/>
  <c r="R34"/>
  <c r="V25"/>
  <c r="W25"/>
  <c r="X25"/>
  <c r="Y25"/>
  <c r="Z25"/>
  <c r="AA25"/>
  <c r="N25"/>
  <c r="O25"/>
  <c r="P25"/>
  <c r="Q25"/>
  <c r="R25"/>
  <c r="V20"/>
  <c r="W20"/>
  <c r="Y20"/>
  <c r="Z20"/>
  <c r="AA20"/>
  <c r="M20"/>
  <c r="N20"/>
  <c r="O20"/>
  <c r="P20"/>
  <c r="Q20"/>
  <c r="R20"/>
  <c r="V15"/>
  <c r="W15"/>
  <c r="X15"/>
  <c r="Y15"/>
  <c r="Z15"/>
  <c r="AA15"/>
  <c r="M15"/>
  <c r="P15"/>
  <c r="Q15"/>
  <c r="R15"/>
  <c r="V10"/>
  <c r="W10"/>
  <c r="X10"/>
  <c r="Y10"/>
  <c r="Z10"/>
  <c r="AA10"/>
  <c r="M10"/>
  <c r="N10"/>
  <c r="O10"/>
  <c r="P10"/>
  <c r="Q10"/>
  <c r="R10"/>
  <c r="AK8" i="21"/>
  <c r="AK13"/>
  <c r="AT13"/>
  <c r="AK18"/>
  <c r="AT18"/>
  <c r="AT23"/>
  <c r="AK32"/>
  <c r="AL8"/>
  <c r="AU13"/>
  <c r="AL18"/>
  <c r="AU18"/>
  <c r="AL23"/>
  <c r="AU23"/>
  <c r="AL32"/>
  <c r="AM8"/>
  <c r="AV13"/>
  <c r="AM18"/>
  <c r="AM23"/>
  <c r="AV23"/>
  <c r="AM32"/>
  <c r="AN8"/>
  <c r="AN13"/>
  <c r="AW13"/>
  <c r="AN18"/>
  <c r="AW18"/>
  <c r="AN23"/>
  <c r="AW23"/>
  <c r="AN32"/>
  <c r="AO8"/>
  <c r="AO13"/>
  <c r="AX13"/>
  <c r="AO18"/>
  <c r="AX18"/>
  <c r="AO23"/>
  <c r="AX23"/>
  <c r="AO32"/>
  <c r="AP8"/>
  <c r="AP13"/>
  <c r="AY13"/>
  <c r="AP18"/>
  <c r="AY18"/>
  <c r="AP23"/>
  <c r="AY23"/>
  <c r="AP32"/>
  <c r="AK9"/>
  <c r="AT9"/>
  <c r="AK14"/>
  <c r="AT14"/>
  <c r="AK19"/>
  <c r="AT19"/>
  <c r="AT24"/>
  <c r="AK33"/>
  <c r="AL9"/>
  <c r="AU9"/>
  <c r="AU14"/>
  <c r="AL19"/>
  <c r="AU19"/>
  <c r="AL24"/>
  <c r="AU24"/>
  <c r="AL33"/>
  <c r="AM9"/>
  <c r="AV9"/>
  <c r="AV14"/>
  <c r="AM19"/>
  <c r="AM24"/>
  <c r="AV24"/>
  <c r="AM33"/>
  <c r="AN9"/>
  <c r="AW9"/>
  <c r="AN14"/>
  <c r="AW14"/>
  <c r="AN19"/>
  <c r="AW19"/>
  <c r="AN24"/>
  <c r="AW24"/>
  <c r="AN33"/>
  <c r="AO9"/>
  <c r="AX9"/>
  <c r="AO14"/>
  <c r="AX14"/>
  <c r="AO19"/>
  <c r="AX19"/>
  <c r="AO24"/>
  <c r="AX24"/>
  <c r="AO33"/>
  <c r="AP9"/>
  <c r="AY9"/>
  <c r="AP14"/>
  <c r="AY14"/>
  <c r="AP19"/>
  <c r="AY19"/>
  <c r="AP24"/>
  <c r="AY24"/>
  <c r="AP33"/>
  <c r="AL7"/>
  <c r="AU7"/>
  <c r="AU12"/>
  <c r="AL17"/>
  <c r="AU17"/>
  <c r="AL22"/>
  <c r="AU22"/>
  <c r="AL31"/>
  <c r="AM7"/>
  <c r="AV7"/>
  <c r="AV12"/>
  <c r="AM17"/>
  <c r="AM22"/>
  <c r="AV22"/>
  <c r="AM31"/>
  <c r="AN7"/>
  <c r="AW7"/>
  <c r="AW12"/>
  <c r="AN17"/>
  <c r="AW17"/>
  <c r="AN22"/>
  <c r="AW22"/>
  <c r="AN31"/>
  <c r="AO7"/>
  <c r="AX7"/>
  <c r="AX12"/>
  <c r="AO17"/>
  <c r="AX17"/>
  <c r="AO22"/>
  <c r="AX22"/>
  <c r="AO31"/>
  <c r="AP7"/>
  <c r="AY7"/>
  <c r="AY12"/>
  <c r="AP17"/>
  <c r="AY17"/>
  <c r="AP22"/>
  <c r="AY22"/>
  <c r="AP31"/>
  <c r="AK7"/>
  <c r="AT7"/>
  <c r="AT12"/>
  <c r="AK17"/>
  <c r="AT17"/>
  <c r="AT22"/>
  <c r="AK31"/>
  <c r="AK34"/>
  <c r="AL34"/>
  <c r="AM34"/>
  <c r="AN34"/>
  <c r="AO34"/>
  <c r="AP34"/>
  <c r="AQ34"/>
  <c r="AQ33"/>
  <c r="AQ32"/>
  <c r="AQ31"/>
  <c r="AT25"/>
  <c r="AU25"/>
  <c r="AV25"/>
  <c r="AW25"/>
  <c r="AX25"/>
  <c r="AY25"/>
  <c r="AZ25"/>
  <c r="AK25"/>
  <c r="AL25"/>
  <c r="AM25"/>
  <c r="AN25"/>
  <c r="AO25"/>
  <c r="AP25"/>
  <c r="AQ25"/>
  <c r="AT20"/>
  <c r="AU20"/>
  <c r="AV20"/>
  <c r="AW20"/>
  <c r="AX20"/>
  <c r="AY20"/>
  <c r="AZ20"/>
  <c r="AK20"/>
  <c r="AL20"/>
  <c r="AM20"/>
  <c r="AN20"/>
  <c r="AO20"/>
  <c r="AP20"/>
  <c r="AQ20"/>
  <c r="AT15"/>
  <c r="AU15"/>
  <c r="AV15"/>
  <c r="AW15"/>
  <c r="AX15"/>
  <c r="AY15"/>
  <c r="AZ15"/>
  <c r="AK15"/>
  <c r="AL15"/>
  <c r="AM15"/>
  <c r="AN15"/>
  <c r="AO15"/>
  <c r="AP15"/>
  <c r="AQ15"/>
  <c r="AQ14"/>
  <c r="AQ13"/>
  <c r="AQ12"/>
  <c r="AT10"/>
  <c r="AU10"/>
  <c r="AV10"/>
  <c r="AW10"/>
  <c r="AX10"/>
  <c r="AY10"/>
  <c r="AZ10"/>
  <c r="AK10"/>
  <c r="AL10"/>
  <c r="AM10"/>
  <c r="AN10"/>
  <c r="AO10"/>
  <c r="AP10"/>
  <c r="AQ10"/>
  <c r="AQ9"/>
  <c r="AQ8"/>
  <c r="AQ7"/>
  <c r="M153"/>
  <c r="M136"/>
  <c r="M118"/>
  <c r="M95"/>
  <c r="M70"/>
  <c r="M53"/>
  <c r="M36"/>
  <c r="M16"/>
  <c r="M170"/>
  <c r="M178"/>
  <c r="M162"/>
  <c r="M195"/>
  <c r="N153"/>
  <c r="N136"/>
  <c r="N118"/>
  <c r="N95"/>
  <c r="N70"/>
  <c r="N53"/>
  <c r="N36"/>
  <c r="N16"/>
  <c r="N170"/>
  <c r="N178"/>
  <c r="N162"/>
  <c r="N195"/>
  <c r="O153"/>
  <c r="O136"/>
  <c r="O118"/>
  <c r="O95"/>
  <c r="O70"/>
  <c r="O53"/>
  <c r="O36"/>
  <c r="O16"/>
  <c r="O170"/>
  <c r="O178"/>
  <c r="O162"/>
  <c r="O195"/>
  <c r="P153"/>
  <c r="P136"/>
  <c r="P118"/>
  <c r="P95"/>
  <c r="P70"/>
  <c r="P53"/>
  <c r="P36"/>
  <c r="P16"/>
  <c r="P170"/>
  <c r="P178"/>
  <c r="P162"/>
  <c r="P195"/>
  <c r="Q153"/>
  <c r="Q136"/>
  <c r="Q118"/>
  <c r="Q95"/>
  <c r="Q70"/>
  <c r="Q53"/>
  <c r="Q36"/>
  <c r="Q16"/>
  <c r="Q170"/>
  <c r="Q178"/>
  <c r="Q162"/>
  <c r="Q195"/>
  <c r="R153"/>
  <c r="R136"/>
  <c r="R118"/>
  <c r="R95"/>
  <c r="R70"/>
  <c r="R53"/>
  <c r="R36"/>
  <c r="R16"/>
  <c r="R170"/>
  <c r="R178"/>
  <c r="R162"/>
  <c r="R195"/>
  <c r="S153"/>
  <c r="S136"/>
  <c r="S118"/>
  <c r="S95"/>
  <c r="S70"/>
  <c r="S53"/>
  <c r="S36"/>
  <c r="S16"/>
  <c r="S170"/>
  <c r="S178"/>
  <c r="S195"/>
  <c r="T153"/>
  <c r="T136"/>
  <c r="T118"/>
  <c r="T95"/>
  <c r="T70"/>
  <c r="T53"/>
  <c r="T36"/>
  <c r="T16"/>
  <c r="T170"/>
  <c r="T178"/>
  <c r="T195"/>
  <c r="U153"/>
  <c r="U136"/>
  <c r="U118"/>
  <c r="U95"/>
  <c r="U70"/>
  <c r="U53"/>
  <c r="U36"/>
  <c r="U16"/>
  <c r="U170"/>
  <c r="U178"/>
  <c r="U162"/>
  <c r="U195"/>
  <c r="V153"/>
  <c r="V136"/>
  <c r="V118"/>
  <c r="V95"/>
  <c r="V70"/>
  <c r="V53"/>
  <c r="V36"/>
  <c r="V16"/>
  <c r="V170"/>
  <c r="V178"/>
  <c r="V195"/>
  <c r="W153"/>
  <c r="W136"/>
  <c r="W118"/>
  <c r="W95"/>
  <c r="W70"/>
  <c r="W53"/>
  <c r="W36"/>
  <c r="W16"/>
  <c r="W170"/>
  <c r="W178"/>
  <c r="W195"/>
  <c r="X153"/>
  <c r="X136"/>
  <c r="X118"/>
  <c r="X95"/>
  <c r="X70"/>
  <c r="X53"/>
  <c r="X36"/>
  <c r="X16"/>
  <c r="X170"/>
  <c r="X178"/>
  <c r="X162"/>
  <c r="X195"/>
  <c r="Y153"/>
  <c r="Y136"/>
  <c r="Y118"/>
  <c r="Y95"/>
  <c r="Y70"/>
  <c r="Y53"/>
  <c r="Y36"/>
  <c r="Y16"/>
  <c r="Y170"/>
  <c r="Y178"/>
  <c r="Y195"/>
  <c r="Z153"/>
  <c r="Z136"/>
  <c r="Z118"/>
  <c r="Z95"/>
  <c r="Z70"/>
  <c r="Z53"/>
  <c r="Z36"/>
  <c r="Z16"/>
  <c r="Z170"/>
  <c r="Z178"/>
  <c r="Z195"/>
  <c r="AA153"/>
  <c r="AA136"/>
  <c r="AA118"/>
  <c r="AA95"/>
  <c r="AA70"/>
  <c r="AA53"/>
  <c r="AA36"/>
  <c r="AA16"/>
  <c r="AA170"/>
  <c r="AA178"/>
  <c r="AA195"/>
  <c r="AB153"/>
  <c r="AB136"/>
  <c r="AB118"/>
  <c r="AB95"/>
  <c r="AB70"/>
  <c r="AB53"/>
  <c r="AB36"/>
  <c r="AB16"/>
  <c r="AB170"/>
  <c r="AB178"/>
  <c r="AB195"/>
  <c r="AC153"/>
  <c r="AC136"/>
  <c r="AC118"/>
  <c r="AC95"/>
  <c r="AC70"/>
  <c r="AC53"/>
  <c r="AC36"/>
  <c r="AC16"/>
  <c r="AC170"/>
  <c r="AC178"/>
  <c r="AC195"/>
  <c r="AD153"/>
  <c r="AD136"/>
  <c r="AD118"/>
  <c r="AD95"/>
  <c r="AD70"/>
  <c r="AD53"/>
  <c r="AD36"/>
  <c r="AD16"/>
  <c r="AD170"/>
  <c r="AD178"/>
  <c r="AD195"/>
  <c r="AE153"/>
  <c r="AE136"/>
  <c r="AE118"/>
  <c r="AE95"/>
  <c r="AE70"/>
  <c r="AE53"/>
  <c r="AE36"/>
  <c r="AE16"/>
  <c r="AE170"/>
  <c r="AE178"/>
  <c r="AE195"/>
  <c r="AF153"/>
  <c r="AF136"/>
  <c r="AF118"/>
  <c r="AF95"/>
  <c r="AF70"/>
  <c r="AF53"/>
  <c r="AF36"/>
  <c r="AF16"/>
  <c r="AF170"/>
  <c r="AF178"/>
  <c r="AF195"/>
  <c r="M154"/>
  <c r="M137"/>
  <c r="M119"/>
  <c r="M96"/>
  <c r="M71"/>
  <c r="M54"/>
  <c r="M37"/>
  <c r="M17"/>
  <c r="M171"/>
  <c r="M179"/>
  <c r="M163"/>
  <c r="M196"/>
  <c r="N154"/>
  <c r="N137"/>
  <c r="N119"/>
  <c r="N96"/>
  <c r="N71"/>
  <c r="N54"/>
  <c r="N37"/>
  <c r="N17"/>
  <c r="N171"/>
  <c r="N179"/>
  <c r="N163"/>
  <c r="N196"/>
  <c r="O154"/>
  <c r="O137"/>
  <c r="O119"/>
  <c r="O96"/>
  <c r="O71"/>
  <c r="O54"/>
  <c r="O37"/>
  <c r="O17"/>
  <c r="O171"/>
  <c r="O179"/>
  <c r="O163"/>
  <c r="O196"/>
  <c r="P154"/>
  <c r="P137"/>
  <c r="P119"/>
  <c r="P96"/>
  <c r="P71"/>
  <c r="P54"/>
  <c r="P37"/>
  <c r="P17"/>
  <c r="P171"/>
  <c r="P179"/>
  <c r="P163"/>
  <c r="P196"/>
  <c r="Q154"/>
  <c r="Q137"/>
  <c r="Q119"/>
  <c r="Q96"/>
  <c r="Q71"/>
  <c r="Q54"/>
  <c r="Q37"/>
  <c r="Q17"/>
  <c r="Q171"/>
  <c r="Q179"/>
  <c r="Q163"/>
  <c r="Q196"/>
  <c r="R154"/>
  <c r="R137"/>
  <c r="R119"/>
  <c r="R96"/>
  <c r="R71"/>
  <c r="R54"/>
  <c r="R37"/>
  <c r="R17"/>
  <c r="R171"/>
  <c r="R179"/>
  <c r="R163"/>
  <c r="R196"/>
  <c r="S154"/>
  <c r="S137"/>
  <c r="S119"/>
  <c r="S96"/>
  <c r="S71"/>
  <c r="S54"/>
  <c r="S37"/>
  <c r="S17"/>
  <c r="S171"/>
  <c r="S179"/>
  <c r="S196"/>
  <c r="T154"/>
  <c r="T137"/>
  <c r="T119"/>
  <c r="T96"/>
  <c r="T71"/>
  <c r="T54"/>
  <c r="T37"/>
  <c r="T17"/>
  <c r="T171"/>
  <c r="T179"/>
  <c r="T196"/>
  <c r="U154"/>
  <c r="U137"/>
  <c r="U119"/>
  <c r="U96"/>
  <c r="U71"/>
  <c r="U54"/>
  <c r="U37"/>
  <c r="U17"/>
  <c r="U171"/>
  <c r="U179"/>
  <c r="U196"/>
  <c r="V154"/>
  <c r="V137"/>
  <c r="V119"/>
  <c r="V96"/>
  <c r="V71"/>
  <c r="V54"/>
  <c r="V37"/>
  <c r="V17"/>
  <c r="V171"/>
  <c r="V179"/>
  <c r="V196"/>
  <c r="W154"/>
  <c r="W137"/>
  <c r="W119"/>
  <c r="W96"/>
  <c r="W71"/>
  <c r="W54"/>
  <c r="W37"/>
  <c r="W17"/>
  <c r="W171"/>
  <c r="W179"/>
  <c r="W196"/>
  <c r="X154"/>
  <c r="X137"/>
  <c r="X119"/>
  <c r="X96"/>
  <c r="X71"/>
  <c r="X54"/>
  <c r="X37"/>
  <c r="X17"/>
  <c r="X171"/>
  <c r="X179"/>
  <c r="X196"/>
  <c r="Y154"/>
  <c r="Y137"/>
  <c r="Y119"/>
  <c r="Y96"/>
  <c r="Y71"/>
  <c r="Y54"/>
  <c r="Y37"/>
  <c r="Y17"/>
  <c r="Y171"/>
  <c r="Y179"/>
  <c r="Y196"/>
  <c r="Z154"/>
  <c r="Z137"/>
  <c r="Z119"/>
  <c r="Z96"/>
  <c r="Z71"/>
  <c r="Z54"/>
  <c r="Z37"/>
  <c r="Z17"/>
  <c r="Z171"/>
  <c r="Z179"/>
  <c r="Z196"/>
  <c r="AA154"/>
  <c r="AA137"/>
  <c r="AA119"/>
  <c r="AA96"/>
  <c r="AA71"/>
  <c r="AA54"/>
  <c r="AA37"/>
  <c r="AA17"/>
  <c r="AA171"/>
  <c r="AA179"/>
  <c r="AA196"/>
  <c r="AB154"/>
  <c r="AB137"/>
  <c r="AB119"/>
  <c r="AB96"/>
  <c r="AB71"/>
  <c r="AB54"/>
  <c r="AB37"/>
  <c r="AB17"/>
  <c r="AB171"/>
  <c r="AB179"/>
  <c r="AB163"/>
  <c r="AB196"/>
  <c r="AC154"/>
  <c r="AC137"/>
  <c r="AC119"/>
  <c r="AC96"/>
  <c r="AC71"/>
  <c r="AC54"/>
  <c r="AC37"/>
  <c r="AC17"/>
  <c r="AC171"/>
  <c r="AC179"/>
  <c r="AC196"/>
  <c r="AD154"/>
  <c r="AD137"/>
  <c r="AD119"/>
  <c r="AD96"/>
  <c r="AD71"/>
  <c r="AD54"/>
  <c r="AD37"/>
  <c r="AD17"/>
  <c r="AD171"/>
  <c r="AD179"/>
  <c r="AD196"/>
  <c r="AE154"/>
  <c r="AE137"/>
  <c r="AE119"/>
  <c r="AE96"/>
  <c r="AE71"/>
  <c r="AE54"/>
  <c r="AE37"/>
  <c r="AE17"/>
  <c r="AE171"/>
  <c r="AE179"/>
  <c r="AE196"/>
  <c r="AF154"/>
  <c r="AF137"/>
  <c r="AF119"/>
  <c r="AF96"/>
  <c r="AF71"/>
  <c r="AF54"/>
  <c r="AF37"/>
  <c r="AF17"/>
  <c r="AF171"/>
  <c r="AF179"/>
  <c r="AF196"/>
  <c r="M155"/>
  <c r="M138"/>
  <c r="M120"/>
  <c r="M97"/>
  <c r="M72"/>
  <c r="M55"/>
  <c r="M38"/>
  <c r="M18"/>
  <c r="M172"/>
  <c r="M180"/>
  <c r="M197"/>
  <c r="N155"/>
  <c r="N138"/>
  <c r="N120"/>
  <c r="N97"/>
  <c r="N72"/>
  <c r="N55"/>
  <c r="N38"/>
  <c r="N18"/>
  <c r="N172"/>
  <c r="N180"/>
  <c r="N164"/>
  <c r="N197"/>
  <c r="O155"/>
  <c r="O138"/>
  <c r="O120"/>
  <c r="O97"/>
  <c r="O72"/>
  <c r="O55"/>
  <c r="O38"/>
  <c r="O18"/>
  <c r="O172"/>
  <c r="O180"/>
  <c r="O164"/>
  <c r="O197"/>
  <c r="P155"/>
  <c r="P138"/>
  <c r="P120"/>
  <c r="P97"/>
  <c r="P72"/>
  <c r="P55"/>
  <c r="P38"/>
  <c r="P18"/>
  <c r="P172"/>
  <c r="P180"/>
  <c r="P164"/>
  <c r="P197"/>
  <c r="Q155"/>
  <c r="Q138"/>
  <c r="Q120"/>
  <c r="Q97"/>
  <c r="Q72"/>
  <c r="Q55"/>
  <c r="Q38"/>
  <c r="Q18"/>
  <c r="Q172"/>
  <c r="Q180"/>
  <c r="Q197"/>
  <c r="R155"/>
  <c r="R138"/>
  <c r="R120"/>
  <c r="R97"/>
  <c r="R72"/>
  <c r="R55"/>
  <c r="R38"/>
  <c r="R18"/>
  <c r="R172"/>
  <c r="R180"/>
  <c r="R197"/>
  <c r="S155"/>
  <c r="S138"/>
  <c r="S120"/>
  <c r="S97"/>
  <c r="S72"/>
  <c r="S55"/>
  <c r="S38"/>
  <c r="S18"/>
  <c r="S172"/>
  <c r="S180"/>
  <c r="S197"/>
  <c r="T155"/>
  <c r="T138"/>
  <c r="T120"/>
  <c r="T97"/>
  <c r="T72"/>
  <c r="T55"/>
  <c r="T38"/>
  <c r="T18"/>
  <c r="T172"/>
  <c r="T180"/>
  <c r="T197"/>
  <c r="U155"/>
  <c r="U138"/>
  <c r="U120"/>
  <c r="U97"/>
  <c r="U72"/>
  <c r="U55"/>
  <c r="U38"/>
  <c r="U18"/>
  <c r="U172"/>
  <c r="U180"/>
  <c r="U197"/>
  <c r="V155"/>
  <c r="V138"/>
  <c r="V120"/>
  <c r="V97"/>
  <c r="V72"/>
  <c r="V55"/>
  <c r="V38"/>
  <c r="V18"/>
  <c r="V172"/>
  <c r="V180"/>
  <c r="V197"/>
  <c r="W155"/>
  <c r="W138"/>
  <c r="W120"/>
  <c r="W97"/>
  <c r="W72"/>
  <c r="W55"/>
  <c r="W38"/>
  <c r="W18"/>
  <c r="W172"/>
  <c r="W180"/>
  <c r="W197"/>
  <c r="X155"/>
  <c r="X138"/>
  <c r="X120"/>
  <c r="X97"/>
  <c r="X72"/>
  <c r="X55"/>
  <c r="X38"/>
  <c r="X18"/>
  <c r="X172"/>
  <c r="X180"/>
  <c r="X197"/>
  <c r="Y155"/>
  <c r="Y138"/>
  <c r="Y120"/>
  <c r="Y97"/>
  <c r="Y72"/>
  <c r="Y55"/>
  <c r="Y38"/>
  <c r="Y18"/>
  <c r="Y172"/>
  <c r="Y180"/>
  <c r="Y197"/>
  <c r="Z155"/>
  <c r="Z138"/>
  <c r="Z120"/>
  <c r="Z97"/>
  <c r="Z72"/>
  <c r="Z55"/>
  <c r="Z38"/>
  <c r="Z18"/>
  <c r="Z172"/>
  <c r="Z180"/>
  <c r="Z197"/>
  <c r="AA155"/>
  <c r="AA138"/>
  <c r="AA120"/>
  <c r="AA97"/>
  <c r="AA72"/>
  <c r="AA55"/>
  <c r="AA38"/>
  <c r="AA18"/>
  <c r="AA172"/>
  <c r="AA180"/>
  <c r="AA197"/>
  <c r="AB155"/>
  <c r="AB138"/>
  <c r="AB120"/>
  <c r="AB97"/>
  <c r="AB72"/>
  <c r="AB55"/>
  <c r="AB38"/>
  <c r="AB18"/>
  <c r="AB172"/>
  <c r="AB180"/>
  <c r="AB197"/>
  <c r="AC155"/>
  <c r="AC138"/>
  <c r="AC120"/>
  <c r="AC97"/>
  <c r="AC72"/>
  <c r="AC55"/>
  <c r="AC38"/>
  <c r="AC18"/>
  <c r="AC172"/>
  <c r="AC180"/>
  <c r="AC197"/>
  <c r="AD155"/>
  <c r="AD138"/>
  <c r="AD120"/>
  <c r="AD97"/>
  <c r="AD72"/>
  <c r="AD55"/>
  <c r="AD38"/>
  <c r="AD18"/>
  <c r="AD172"/>
  <c r="AD180"/>
  <c r="AD197"/>
  <c r="AE155"/>
  <c r="AE138"/>
  <c r="AE120"/>
  <c r="AE97"/>
  <c r="AE72"/>
  <c r="AE55"/>
  <c r="AE38"/>
  <c r="AE18"/>
  <c r="AE172"/>
  <c r="AE180"/>
  <c r="AE197"/>
  <c r="AF155"/>
  <c r="AF138"/>
  <c r="AF120"/>
  <c r="AF97"/>
  <c r="AF72"/>
  <c r="AF55"/>
  <c r="AF38"/>
  <c r="AF18"/>
  <c r="AF172"/>
  <c r="AF180"/>
  <c r="AF197"/>
  <c r="M156"/>
  <c r="M139"/>
  <c r="M121"/>
  <c r="M98"/>
  <c r="M73"/>
  <c r="M56"/>
  <c r="M39"/>
  <c r="M19"/>
  <c r="M173"/>
  <c r="M181"/>
  <c r="M165"/>
  <c r="M198"/>
  <c r="N156"/>
  <c r="N139"/>
  <c r="N121"/>
  <c r="N98"/>
  <c r="N73"/>
  <c r="N56"/>
  <c r="N39"/>
  <c r="N19"/>
  <c r="N173"/>
  <c r="N181"/>
  <c r="N165"/>
  <c r="N198"/>
  <c r="O156"/>
  <c r="O139"/>
  <c r="O121"/>
  <c r="O98"/>
  <c r="O73"/>
  <c r="O56"/>
  <c r="O39"/>
  <c r="O19"/>
  <c r="O173"/>
  <c r="O181"/>
  <c r="O165"/>
  <c r="O198"/>
  <c r="P156"/>
  <c r="P139"/>
  <c r="P121"/>
  <c r="P98"/>
  <c r="P73"/>
  <c r="P56"/>
  <c r="P39"/>
  <c r="P19"/>
  <c r="P173"/>
  <c r="P181"/>
  <c r="P198"/>
  <c r="Q156"/>
  <c r="Q139"/>
  <c r="Q121"/>
  <c r="Q98"/>
  <c r="Q73"/>
  <c r="Q56"/>
  <c r="Q39"/>
  <c r="Q19"/>
  <c r="Q173"/>
  <c r="Q181"/>
  <c r="Q165"/>
  <c r="Q198"/>
  <c r="R156"/>
  <c r="R139"/>
  <c r="R121"/>
  <c r="R98"/>
  <c r="R73"/>
  <c r="R56"/>
  <c r="R39"/>
  <c r="R19"/>
  <c r="R173"/>
  <c r="R181"/>
  <c r="R165"/>
  <c r="R198"/>
  <c r="S156"/>
  <c r="S139"/>
  <c r="S121"/>
  <c r="S98"/>
  <c r="S73"/>
  <c r="S56"/>
  <c r="S39"/>
  <c r="S19"/>
  <c r="S173"/>
  <c r="S181"/>
  <c r="S198"/>
  <c r="T156"/>
  <c r="T139"/>
  <c r="T121"/>
  <c r="T98"/>
  <c r="T73"/>
  <c r="T56"/>
  <c r="T39"/>
  <c r="T19"/>
  <c r="T173"/>
  <c r="T181"/>
  <c r="T165"/>
  <c r="T198"/>
  <c r="U156"/>
  <c r="U139"/>
  <c r="U121"/>
  <c r="U98"/>
  <c r="U73"/>
  <c r="U56"/>
  <c r="U39"/>
  <c r="U19"/>
  <c r="U173"/>
  <c r="U181"/>
  <c r="U198"/>
  <c r="V156"/>
  <c r="V139"/>
  <c r="V121"/>
  <c r="V98"/>
  <c r="V73"/>
  <c r="V56"/>
  <c r="V39"/>
  <c r="V19"/>
  <c r="V173"/>
  <c r="V181"/>
  <c r="V198"/>
  <c r="W156"/>
  <c r="W139"/>
  <c r="W121"/>
  <c r="W98"/>
  <c r="W73"/>
  <c r="W56"/>
  <c r="W39"/>
  <c r="W19"/>
  <c r="W173"/>
  <c r="W181"/>
  <c r="W165"/>
  <c r="W198"/>
  <c r="X156"/>
  <c r="X139"/>
  <c r="X121"/>
  <c r="X98"/>
  <c r="X73"/>
  <c r="X56"/>
  <c r="X39"/>
  <c r="X19"/>
  <c r="X173"/>
  <c r="X181"/>
  <c r="X198"/>
  <c r="Y156"/>
  <c r="Y139"/>
  <c r="Y121"/>
  <c r="Y98"/>
  <c r="Y73"/>
  <c r="Y56"/>
  <c r="Y39"/>
  <c r="Y19"/>
  <c r="Y173"/>
  <c r="Y181"/>
  <c r="Y198"/>
  <c r="Z156"/>
  <c r="Z139"/>
  <c r="Z121"/>
  <c r="Z98"/>
  <c r="Z73"/>
  <c r="Z56"/>
  <c r="Z39"/>
  <c r="Z19"/>
  <c r="Z173"/>
  <c r="Z181"/>
  <c r="Z198"/>
  <c r="AA156"/>
  <c r="AA139"/>
  <c r="AA121"/>
  <c r="AA98"/>
  <c r="AA73"/>
  <c r="AA56"/>
  <c r="AA39"/>
  <c r="AA19"/>
  <c r="AA173"/>
  <c r="AA181"/>
  <c r="AA165"/>
  <c r="AA198"/>
  <c r="AB156"/>
  <c r="AB139"/>
  <c r="AB121"/>
  <c r="AB98"/>
  <c r="AB73"/>
  <c r="AB56"/>
  <c r="AB39"/>
  <c r="AB19"/>
  <c r="AB173"/>
  <c r="AB181"/>
  <c r="AB198"/>
  <c r="AC156"/>
  <c r="AC139"/>
  <c r="AC121"/>
  <c r="AC98"/>
  <c r="AC73"/>
  <c r="AC56"/>
  <c r="AC39"/>
  <c r="AC19"/>
  <c r="AC173"/>
  <c r="AC181"/>
  <c r="AC198"/>
  <c r="AD156"/>
  <c r="AD139"/>
  <c r="AD121"/>
  <c r="AD98"/>
  <c r="AD73"/>
  <c r="AD56"/>
  <c r="AD39"/>
  <c r="AD19"/>
  <c r="AD173"/>
  <c r="AD181"/>
  <c r="AD165"/>
  <c r="AD198"/>
  <c r="AE156"/>
  <c r="AE139"/>
  <c r="AE121"/>
  <c r="AE98"/>
  <c r="AE73"/>
  <c r="AE56"/>
  <c r="AE39"/>
  <c r="AE19"/>
  <c r="AE173"/>
  <c r="AE181"/>
  <c r="AE165"/>
  <c r="AE198"/>
  <c r="AF156"/>
  <c r="AF139"/>
  <c r="AF121"/>
  <c r="AF98"/>
  <c r="AF73"/>
  <c r="AF56"/>
  <c r="AF39"/>
  <c r="AF19"/>
  <c r="AF173"/>
  <c r="AF181"/>
  <c r="AF165"/>
  <c r="AF198"/>
  <c r="M157"/>
  <c r="M140"/>
  <c r="M122"/>
  <c r="M99"/>
  <c r="M74"/>
  <c r="M57"/>
  <c r="M40"/>
  <c r="M20"/>
  <c r="M174"/>
  <c r="M182"/>
  <c r="M166"/>
  <c r="M199"/>
  <c r="N157"/>
  <c r="N140"/>
  <c r="N122"/>
  <c r="N99"/>
  <c r="N74"/>
  <c r="N57"/>
  <c r="N40"/>
  <c r="N20"/>
  <c r="N174"/>
  <c r="N182"/>
  <c r="N166"/>
  <c r="N199"/>
  <c r="O157"/>
  <c r="O140"/>
  <c r="O122"/>
  <c r="O99"/>
  <c r="O74"/>
  <c r="O57"/>
  <c r="O40"/>
  <c r="O20"/>
  <c r="O174"/>
  <c r="O182"/>
  <c r="O166"/>
  <c r="O199"/>
  <c r="P157"/>
  <c r="P140"/>
  <c r="P122"/>
  <c r="P99"/>
  <c r="P74"/>
  <c r="P57"/>
  <c r="P40"/>
  <c r="P20"/>
  <c r="P174"/>
  <c r="P182"/>
  <c r="P166"/>
  <c r="P199"/>
  <c r="Q157"/>
  <c r="Q140"/>
  <c r="Q122"/>
  <c r="Q99"/>
  <c r="Q74"/>
  <c r="Q57"/>
  <c r="Q40"/>
  <c r="Q20"/>
  <c r="Q174"/>
  <c r="Q182"/>
  <c r="Q166"/>
  <c r="Q199"/>
  <c r="R157"/>
  <c r="R140"/>
  <c r="R122"/>
  <c r="R99"/>
  <c r="R74"/>
  <c r="R57"/>
  <c r="R40"/>
  <c r="R20"/>
  <c r="R174"/>
  <c r="R182"/>
  <c r="R166"/>
  <c r="R199"/>
  <c r="S157"/>
  <c r="S140"/>
  <c r="S122"/>
  <c r="S99"/>
  <c r="S74"/>
  <c r="S57"/>
  <c r="S40"/>
  <c r="S20"/>
  <c r="S174"/>
  <c r="S182"/>
  <c r="S166"/>
  <c r="S199"/>
  <c r="T157"/>
  <c r="T140"/>
  <c r="T122"/>
  <c r="T99"/>
  <c r="T74"/>
  <c r="T57"/>
  <c r="T40"/>
  <c r="T20"/>
  <c r="T174"/>
  <c r="T182"/>
  <c r="T166"/>
  <c r="T199"/>
  <c r="U157"/>
  <c r="U140"/>
  <c r="U122"/>
  <c r="U99"/>
  <c r="U74"/>
  <c r="U57"/>
  <c r="U40"/>
  <c r="U20"/>
  <c r="U174"/>
  <c r="U182"/>
  <c r="U166"/>
  <c r="U199"/>
  <c r="V157"/>
  <c r="V140"/>
  <c r="V122"/>
  <c r="V99"/>
  <c r="V74"/>
  <c r="V57"/>
  <c r="V40"/>
  <c r="V20"/>
  <c r="V174"/>
  <c r="V182"/>
  <c r="V166"/>
  <c r="V199"/>
  <c r="W157"/>
  <c r="W140"/>
  <c r="W122"/>
  <c r="W99"/>
  <c r="W74"/>
  <c r="W57"/>
  <c r="W40"/>
  <c r="W20"/>
  <c r="W174"/>
  <c r="W182"/>
  <c r="W166"/>
  <c r="W199"/>
  <c r="X157"/>
  <c r="X140"/>
  <c r="X122"/>
  <c r="X99"/>
  <c r="X74"/>
  <c r="X57"/>
  <c r="X40"/>
  <c r="X20"/>
  <c r="X174"/>
  <c r="X182"/>
  <c r="X166"/>
  <c r="X199"/>
  <c r="Y157"/>
  <c r="Y140"/>
  <c r="Y122"/>
  <c r="Y99"/>
  <c r="Y74"/>
  <c r="Y57"/>
  <c r="Y40"/>
  <c r="Y20"/>
  <c r="Y174"/>
  <c r="Y182"/>
  <c r="Y166"/>
  <c r="Y199"/>
  <c r="Z157"/>
  <c r="Z140"/>
  <c r="Z122"/>
  <c r="Z99"/>
  <c r="Z74"/>
  <c r="Z57"/>
  <c r="Z40"/>
  <c r="Z20"/>
  <c r="Z174"/>
  <c r="Z182"/>
  <c r="Z166"/>
  <c r="Z199"/>
  <c r="AA157"/>
  <c r="AA140"/>
  <c r="AA122"/>
  <c r="AA99"/>
  <c r="AA74"/>
  <c r="AA57"/>
  <c r="AA40"/>
  <c r="AA20"/>
  <c r="AA174"/>
  <c r="AA182"/>
  <c r="AA199"/>
  <c r="AB157"/>
  <c r="AB140"/>
  <c r="AB122"/>
  <c r="AB99"/>
  <c r="AB74"/>
  <c r="AB57"/>
  <c r="AB40"/>
  <c r="AB20"/>
  <c r="AB174"/>
  <c r="AB182"/>
  <c r="AB166"/>
  <c r="AB199"/>
  <c r="AC157"/>
  <c r="AC140"/>
  <c r="AC122"/>
  <c r="AC99"/>
  <c r="AC74"/>
  <c r="AC57"/>
  <c r="AC40"/>
  <c r="AC20"/>
  <c r="AC174"/>
  <c r="AC182"/>
  <c r="AC166"/>
  <c r="AC199"/>
  <c r="AD157"/>
  <c r="AD140"/>
  <c r="AD122"/>
  <c r="AD99"/>
  <c r="AD74"/>
  <c r="AD57"/>
  <c r="AD40"/>
  <c r="AD20"/>
  <c r="AD174"/>
  <c r="AD182"/>
  <c r="AD166"/>
  <c r="AD199"/>
  <c r="AE157"/>
  <c r="AE140"/>
  <c r="AE122"/>
  <c r="AE99"/>
  <c r="AE74"/>
  <c r="AE57"/>
  <c r="AE40"/>
  <c r="AE20"/>
  <c r="AE174"/>
  <c r="AE182"/>
  <c r="AE166"/>
  <c r="AE199"/>
  <c r="AF157"/>
  <c r="AF140"/>
  <c r="AF122"/>
  <c r="AF99"/>
  <c r="AF74"/>
  <c r="AF57"/>
  <c r="AF40"/>
  <c r="AF20"/>
  <c r="AF174"/>
  <c r="AF182"/>
  <c r="AF166"/>
  <c r="AF199"/>
  <c r="M158"/>
  <c r="M141"/>
  <c r="M123"/>
  <c r="M100"/>
  <c r="M75"/>
  <c r="M58"/>
  <c r="M41"/>
  <c r="M21"/>
  <c r="M175"/>
  <c r="M183"/>
  <c r="M200"/>
  <c r="N158"/>
  <c r="N141"/>
  <c r="N123"/>
  <c r="N100"/>
  <c r="N75"/>
  <c r="N58"/>
  <c r="N41"/>
  <c r="N21"/>
  <c r="N175"/>
  <c r="N183"/>
  <c r="N167"/>
  <c r="N200"/>
  <c r="O158"/>
  <c r="O141"/>
  <c r="O123"/>
  <c r="O100"/>
  <c r="O75"/>
  <c r="O58"/>
  <c r="O41"/>
  <c r="O21"/>
  <c r="O175"/>
  <c r="O183"/>
  <c r="O200"/>
  <c r="P158"/>
  <c r="P141"/>
  <c r="P123"/>
  <c r="P100"/>
  <c r="P75"/>
  <c r="P58"/>
  <c r="P41"/>
  <c r="P21"/>
  <c r="P175"/>
  <c r="P183"/>
  <c r="P200"/>
  <c r="Q158"/>
  <c r="Q141"/>
  <c r="Q123"/>
  <c r="Q100"/>
  <c r="Q75"/>
  <c r="Q58"/>
  <c r="Q41"/>
  <c r="Q21"/>
  <c r="Q175"/>
  <c r="Q183"/>
  <c r="Q200"/>
  <c r="R158"/>
  <c r="R141"/>
  <c r="R123"/>
  <c r="R100"/>
  <c r="R75"/>
  <c r="R58"/>
  <c r="R41"/>
  <c r="R21"/>
  <c r="R175"/>
  <c r="R183"/>
  <c r="R200"/>
  <c r="S158"/>
  <c r="S141"/>
  <c r="S123"/>
  <c r="S100"/>
  <c r="S75"/>
  <c r="S58"/>
  <c r="S41"/>
  <c r="S21"/>
  <c r="S175"/>
  <c r="S183"/>
  <c r="S200"/>
  <c r="T158"/>
  <c r="T141"/>
  <c r="T123"/>
  <c r="T100"/>
  <c r="T75"/>
  <c r="T58"/>
  <c r="T41"/>
  <c r="T21"/>
  <c r="T175"/>
  <c r="T183"/>
  <c r="T200"/>
  <c r="U158"/>
  <c r="U141"/>
  <c r="U123"/>
  <c r="U100"/>
  <c r="U75"/>
  <c r="U58"/>
  <c r="U41"/>
  <c r="U21"/>
  <c r="U175"/>
  <c r="U183"/>
  <c r="U200"/>
  <c r="V158"/>
  <c r="V141"/>
  <c r="V123"/>
  <c r="V100"/>
  <c r="V75"/>
  <c r="V58"/>
  <c r="V41"/>
  <c r="V21"/>
  <c r="V175"/>
  <c r="V183"/>
  <c r="V200"/>
  <c r="W158"/>
  <c r="W141"/>
  <c r="W123"/>
  <c r="W100"/>
  <c r="W75"/>
  <c r="W58"/>
  <c r="W41"/>
  <c r="W21"/>
  <c r="W175"/>
  <c r="W183"/>
  <c r="W200"/>
  <c r="X158"/>
  <c r="X141"/>
  <c r="X123"/>
  <c r="X100"/>
  <c r="X75"/>
  <c r="X58"/>
  <c r="X41"/>
  <c r="X21"/>
  <c r="X175"/>
  <c r="X183"/>
  <c r="X200"/>
  <c r="Y158"/>
  <c r="Y141"/>
  <c r="Y123"/>
  <c r="Y100"/>
  <c r="Y75"/>
  <c r="Y58"/>
  <c r="Y41"/>
  <c r="Y21"/>
  <c r="Y175"/>
  <c r="Y183"/>
  <c r="Y200"/>
  <c r="Z158"/>
  <c r="Z141"/>
  <c r="Z123"/>
  <c r="Z100"/>
  <c r="Z75"/>
  <c r="Z58"/>
  <c r="Z41"/>
  <c r="Z21"/>
  <c r="Z175"/>
  <c r="Z183"/>
  <c r="Z200"/>
  <c r="AA158"/>
  <c r="AA141"/>
  <c r="AA123"/>
  <c r="AA100"/>
  <c r="AA75"/>
  <c r="AA58"/>
  <c r="AA41"/>
  <c r="AA21"/>
  <c r="AA175"/>
  <c r="AA183"/>
  <c r="AA200"/>
  <c r="AB158"/>
  <c r="AB141"/>
  <c r="AB123"/>
  <c r="AB100"/>
  <c r="AB75"/>
  <c r="AB58"/>
  <c r="AB41"/>
  <c r="AB21"/>
  <c r="AB175"/>
  <c r="AB183"/>
  <c r="AB200"/>
  <c r="AC158"/>
  <c r="AC141"/>
  <c r="AC123"/>
  <c r="AC100"/>
  <c r="AC75"/>
  <c r="AC58"/>
  <c r="AC41"/>
  <c r="AC21"/>
  <c r="AC175"/>
  <c r="AC183"/>
  <c r="AC167"/>
  <c r="AC200"/>
  <c r="AD158"/>
  <c r="AD141"/>
  <c r="AD123"/>
  <c r="AD100"/>
  <c r="AD75"/>
  <c r="AD58"/>
  <c r="AD41"/>
  <c r="AD21"/>
  <c r="AD175"/>
  <c r="AD183"/>
  <c r="AD200"/>
  <c r="AE158"/>
  <c r="AE141"/>
  <c r="AE123"/>
  <c r="AE100"/>
  <c r="AE75"/>
  <c r="AE58"/>
  <c r="AE41"/>
  <c r="AE21"/>
  <c r="AE175"/>
  <c r="AE183"/>
  <c r="AE167"/>
  <c r="AE200"/>
  <c r="AF158"/>
  <c r="AF141"/>
  <c r="AF123"/>
  <c r="AF100"/>
  <c r="AF75"/>
  <c r="AF58"/>
  <c r="AF41"/>
  <c r="AF21"/>
  <c r="AF175"/>
  <c r="AF183"/>
  <c r="AF167"/>
  <c r="AF200"/>
  <c r="AH200"/>
  <c r="I184"/>
  <c r="N208"/>
  <c r="O208"/>
  <c r="P165"/>
  <c r="P208"/>
  <c r="Q208"/>
  <c r="R208"/>
  <c r="S165"/>
  <c r="S208"/>
  <c r="T208"/>
  <c r="U165"/>
  <c r="U208"/>
  <c r="V165"/>
  <c r="V208"/>
  <c r="W208"/>
  <c r="X165"/>
  <c r="X208"/>
  <c r="Y165"/>
  <c r="Y208"/>
  <c r="Z165"/>
  <c r="Z208"/>
  <c r="AA208"/>
  <c r="AB165"/>
  <c r="AB208"/>
  <c r="AC165"/>
  <c r="AC208"/>
  <c r="AD208"/>
  <c r="AE208"/>
  <c r="AF208"/>
  <c r="N209"/>
  <c r="O209"/>
  <c r="P209"/>
  <c r="Q209"/>
  <c r="R209"/>
  <c r="S209"/>
  <c r="T209"/>
  <c r="U209"/>
  <c r="V209"/>
  <c r="W209"/>
  <c r="X209"/>
  <c r="Y209"/>
  <c r="Z209"/>
  <c r="AA166"/>
  <c r="AA209"/>
  <c r="AB209"/>
  <c r="AC209"/>
  <c r="AD209"/>
  <c r="AE209"/>
  <c r="AF209"/>
  <c r="N210"/>
  <c r="O167"/>
  <c r="O210"/>
  <c r="P167"/>
  <c r="P210"/>
  <c r="Q167"/>
  <c r="Q210"/>
  <c r="R167"/>
  <c r="R210"/>
  <c r="S167"/>
  <c r="S210"/>
  <c r="T167"/>
  <c r="T210"/>
  <c r="U167"/>
  <c r="U210"/>
  <c r="V167"/>
  <c r="V210"/>
  <c r="W167"/>
  <c r="W210"/>
  <c r="X167"/>
  <c r="X210"/>
  <c r="Y167"/>
  <c r="Y210"/>
  <c r="Z167"/>
  <c r="Z210"/>
  <c r="AA167"/>
  <c r="AA210"/>
  <c r="AB167"/>
  <c r="AB210"/>
  <c r="AC210"/>
  <c r="AD167"/>
  <c r="AD210"/>
  <c r="AE210"/>
  <c r="AF210"/>
  <c r="M209"/>
  <c r="M167"/>
  <c r="M210"/>
  <c r="M208"/>
  <c r="N205"/>
  <c r="O205"/>
  <c r="P205"/>
  <c r="Q205"/>
  <c r="R205"/>
  <c r="S162"/>
  <c r="S205"/>
  <c r="T162"/>
  <c r="T205"/>
  <c r="U205"/>
  <c r="V162"/>
  <c r="V205"/>
  <c r="W162"/>
  <c r="W205"/>
  <c r="X205"/>
  <c r="Y162"/>
  <c r="Y205"/>
  <c r="Z162"/>
  <c r="Z205"/>
  <c r="AA162"/>
  <c r="AA205"/>
  <c r="AB162"/>
  <c r="AB205"/>
  <c r="AC162"/>
  <c r="AC205"/>
  <c r="AD162"/>
  <c r="AD205"/>
  <c r="AE162"/>
  <c r="AE205"/>
  <c r="AF162"/>
  <c r="AF205"/>
  <c r="N206"/>
  <c r="O206"/>
  <c r="P206"/>
  <c r="Q206"/>
  <c r="R206"/>
  <c r="S163"/>
  <c r="S206"/>
  <c r="T163"/>
  <c r="T206"/>
  <c r="U163"/>
  <c r="U206"/>
  <c r="V163"/>
  <c r="V206"/>
  <c r="W163"/>
  <c r="W206"/>
  <c r="X163"/>
  <c r="X206"/>
  <c r="Y163"/>
  <c r="Y206"/>
  <c r="Z163"/>
  <c r="Z206"/>
  <c r="AA163"/>
  <c r="AA206"/>
  <c r="AB206"/>
  <c r="AC163"/>
  <c r="AC206"/>
  <c r="AD163"/>
  <c r="AD206"/>
  <c r="AE163"/>
  <c r="AE206"/>
  <c r="AF163"/>
  <c r="AF206"/>
  <c r="N207"/>
  <c r="O207"/>
  <c r="P207"/>
  <c r="Q164"/>
  <c r="Q207"/>
  <c r="R164"/>
  <c r="R207"/>
  <c r="S164"/>
  <c r="S207"/>
  <c r="T164"/>
  <c r="T207"/>
  <c r="U164"/>
  <c r="U207"/>
  <c r="V164"/>
  <c r="V207"/>
  <c r="W164"/>
  <c r="W207"/>
  <c r="X164"/>
  <c r="X207"/>
  <c r="Y164"/>
  <c r="Y207"/>
  <c r="Z164"/>
  <c r="Z207"/>
  <c r="AA164"/>
  <c r="AA207"/>
  <c r="AB164"/>
  <c r="AB207"/>
  <c r="AC164"/>
  <c r="AC207"/>
  <c r="AD164"/>
  <c r="AD207"/>
  <c r="AE164"/>
  <c r="AE207"/>
  <c r="AF164"/>
  <c r="AF207"/>
  <c r="M206"/>
  <c r="M164"/>
  <c r="M207"/>
  <c r="M205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M187"/>
  <c r="M188"/>
  <c r="M189"/>
  <c r="M190"/>
  <c r="M191"/>
  <c r="M186"/>
  <c r="AH167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X47" i="8"/>
  <c r="Z3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AA11"/>
  <c r="Z11"/>
  <c r="X85" i="7"/>
  <c r="Z3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Z51"/>
  <c r="AA51"/>
  <c r="Z52"/>
  <c r="AA52"/>
  <c r="Z53"/>
  <c r="AA53"/>
  <c r="Z54"/>
  <c r="AA54"/>
  <c r="Z55"/>
  <c r="AA55"/>
  <c r="Z56"/>
  <c r="AA56"/>
  <c r="Z57"/>
  <c r="AA57"/>
  <c r="Z58"/>
  <c r="AA58"/>
  <c r="Z59"/>
  <c r="AA59"/>
  <c r="Z60"/>
  <c r="AA60"/>
  <c r="Z61"/>
  <c r="AA61"/>
  <c r="Z62"/>
  <c r="AA62"/>
  <c r="Z63"/>
  <c r="AA63"/>
  <c r="Z64"/>
  <c r="AA64"/>
  <c r="Z65"/>
  <c r="AA65"/>
  <c r="Z66"/>
  <c r="AA66"/>
  <c r="Z67"/>
  <c r="AA67"/>
  <c r="Z68"/>
  <c r="AA68"/>
  <c r="Z69"/>
  <c r="AA69"/>
  <c r="Z70"/>
  <c r="AA70"/>
  <c r="Z71"/>
  <c r="AA71"/>
  <c r="Z72"/>
  <c r="AA72"/>
  <c r="Z73"/>
  <c r="AA73"/>
  <c r="Z74"/>
  <c r="AA74"/>
  <c r="Z75"/>
  <c r="AA75"/>
  <c r="Z76"/>
  <c r="AA76"/>
  <c r="Z77"/>
  <c r="AA77"/>
  <c r="Z78"/>
  <c r="AA78"/>
  <c r="Z79"/>
  <c r="AA79"/>
  <c r="Z80"/>
  <c r="AA80"/>
  <c r="AA11"/>
  <c r="Z11"/>
  <c r="X143" i="6"/>
  <c r="Z3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Z51"/>
  <c r="AA51"/>
  <c r="Z52"/>
  <c r="AA52"/>
  <c r="Z53"/>
  <c r="AA53"/>
  <c r="Z54"/>
  <c r="AA54"/>
  <c r="Z55"/>
  <c r="AA55"/>
  <c r="Z56"/>
  <c r="AA56"/>
  <c r="Z57"/>
  <c r="AA57"/>
  <c r="Z58"/>
  <c r="AA58"/>
  <c r="Z59"/>
  <c r="AA59"/>
  <c r="Z60"/>
  <c r="AA60"/>
  <c r="Z61"/>
  <c r="AA61"/>
  <c r="Z62"/>
  <c r="AA62"/>
  <c r="Z63"/>
  <c r="AA63"/>
  <c r="Z64"/>
  <c r="AA64"/>
  <c r="Z65"/>
  <c r="AA65"/>
  <c r="Z66"/>
  <c r="AA66"/>
  <c r="Z67"/>
  <c r="AA67"/>
  <c r="Z68"/>
  <c r="AA68"/>
  <c r="Z69"/>
  <c r="AA69"/>
  <c r="Z70"/>
  <c r="AA70"/>
  <c r="Z71"/>
  <c r="AA71"/>
  <c r="Z72"/>
  <c r="AA72"/>
  <c r="Z73"/>
  <c r="AA73"/>
  <c r="Z74"/>
  <c r="AA74"/>
  <c r="Z75"/>
  <c r="AA75"/>
  <c r="Z76"/>
  <c r="AA76"/>
  <c r="Z77"/>
  <c r="AA77"/>
  <c r="Z78"/>
  <c r="AA78"/>
  <c r="Z79"/>
  <c r="AA79"/>
  <c r="Z80"/>
  <c r="AA80"/>
  <c r="Z81"/>
  <c r="AA81"/>
  <c r="Z82"/>
  <c r="AA82"/>
  <c r="Z83"/>
  <c r="AA83"/>
  <c r="Z84"/>
  <c r="AA84"/>
  <c r="Z85"/>
  <c r="AA85"/>
  <c r="Z86"/>
  <c r="AA86"/>
  <c r="Z87"/>
  <c r="AA87"/>
  <c r="Z88"/>
  <c r="AA88"/>
  <c r="Z89"/>
  <c r="AA89"/>
  <c r="Z90"/>
  <c r="AA90"/>
  <c r="Z91"/>
  <c r="AA91"/>
  <c r="Z92"/>
  <c r="AA92"/>
  <c r="Z93"/>
  <c r="AA93"/>
  <c r="Z94"/>
  <c r="AA94"/>
  <c r="Z95"/>
  <c r="AA95"/>
  <c r="Z96"/>
  <c r="AA96"/>
  <c r="Z97"/>
  <c r="AA97"/>
  <c r="Z98"/>
  <c r="AA98"/>
  <c r="Z99"/>
  <c r="AA99"/>
  <c r="Z100"/>
  <c r="AA100"/>
  <c r="Z101"/>
  <c r="AA101"/>
  <c r="Z102"/>
  <c r="AA102"/>
  <c r="Z103"/>
  <c r="AA103"/>
  <c r="Z104"/>
  <c r="AA104"/>
  <c r="Z105"/>
  <c r="AA105"/>
  <c r="Z106"/>
  <c r="AA106"/>
  <c r="Z107"/>
  <c r="AA107"/>
  <c r="Z108"/>
  <c r="AA108"/>
  <c r="Z109"/>
  <c r="AA109"/>
  <c r="Z110"/>
  <c r="AA110"/>
  <c r="Z111"/>
  <c r="AA111"/>
  <c r="Z112"/>
  <c r="AA112"/>
  <c r="Z113"/>
  <c r="AA113"/>
  <c r="Z114"/>
  <c r="AA114"/>
  <c r="Z115"/>
  <c r="AA115"/>
  <c r="Z116"/>
  <c r="AA116"/>
  <c r="Z117"/>
  <c r="AA117"/>
  <c r="Z118"/>
  <c r="AA118"/>
  <c r="Z119"/>
  <c r="AA119"/>
  <c r="Z120"/>
  <c r="AA120"/>
  <c r="Z121"/>
  <c r="AA121"/>
  <c r="Z122"/>
  <c r="AA122"/>
  <c r="Z123"/>
  <c r="AA123"/>
  <c r="Z124"/>
  <c r="AA124"/>
  <c r="Z125"/>
  <c r="AA125"/>
  <c r="Z126"/>
  <c r="AA126"/>
  <c r="Z127"/>
  <c r="AA127"/>
  <c r="Z128"/>
  <c r="AA128"/>
  <c r="Z129"/>
  <c r="AA129"/>
  <c r="Z130"/>
  <c r="AA130"/>
  <c r="Z131"/>
  <c r="AA131"/>
  <c r="Z132"/>
  <c r="AA132"/>
  <c r="Z133"/>
  <c r="AA133"/>
  <c r="Z134"/>
  <c r="AA134"/>
  <c r="Z135"/>
  <c r="AA135"/>
  <c r="Z136"/>
  <c r="AA136"/>
  <c r="Z137"/>
  <c r="AA137"/>
  <c r="Z138"/>
  <c r="AA138"/>
  <c r="AA11"/>
  <c r="Z11"/>
  <c r="X86" i="5"/>
  <c r="Z3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Z51"/>
  <c r="AA51"/>
  <c r="Z52"/>
  <c r="AA52"/>
  <c r="Z53"/>
  <c r="AA53"/>
  <c r="Z54"/>
  <c r="AA54"/>
  <c r="Z55"/>
  <c r="AA55"/>
  <c r="Z56"/>
  <c r="AA56"/>
  <c r="Z57"/>
  <c r="AA57"/>
  <c r="Z58"/>
  <c r="AA58"/>
  <c r="Z59"/>
  <c r="AA59"/>
  <c r="Z60"/>
  <c r="AA60"/>
  <c r="Z61"/>
  <c r="AA61"/>
  <c r="Z62"/>
  <c r="AA62"/>
  <c r="Z63"/>
  <c r="AA63"/>
  <c r="Z64"/>
  <c r="AA64"/>
  <c r="Z65"/>
  <c r="AA65"/>
  <c r="Z66"/>
  <c r="AA66"/>
  <c r="Z67"/>
  <c r="AA67"/>
  <c r="Z68"/>
  <c r="AA68"/>
  <c r="Z69"/>
  <c r="AA69"/>
  <c r="Z70"/>
  <c r="AA70"/>
  <c r="Z71"/>
  <c r="AA71"/>
  <c r="Z72"/>
  <c r="AA72"/>
  <c r="Z73"/>
  <c r="AA73"/>
  <c r="Z74"/>
  <c r="AA74"/>
  <c r="Z75"/>
  <c r="AA75"/>
  <c r="Z76"/>
  <c r="AA76"/>
  <c r="Z77"/>
  <c r="AA77"/>
  <c r="Z78"/>
  <c r="AA78"/>
  <c r="Z79"/>
  <c r="AA79"/>
  <c r="Z80"/>
  <c r="AA80"/>
  <c r="Z81"/>
  <c r="AA81"/>
  <c r="AA11"/>
  <c r="Z11"/>
  <c r="X38" i="3"/>
  <c r="Z3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11"/>
  <c r="AA11"/>
  <c r="X60" i="2"/>
  <c r="Z3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Z51"/>
  <c r="AA51"/>
  <c r="Z52"/>
  <c r="AA52"/>
  <c r="Z53"/>
  <c r="AA53"/>
  <c r="Z54"/>
  <c r="AA54"/>
  <c r="Z55"/>
  <c r="AA55"/>
  <c r="Z11"/>
  <c r="AA11"/>
  <c r="X103" i="1"/>
  <c r="Z3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Z51"/>
  <c r="AA51"/>
  <c r="Z52"/>
  <c r="AA52"/>
  <c r="Z53"/>
  <c r="AA53"/>
  <c r="Z54"/>
  <c r="AA54"/>
  <c r="Z55"/>
  <c r="AA55"/>
  <c r="Z56"/>
  <c r="AA56"/>
  <c r="Z57"/>
  <c r="AA57"/>
  <c r="Z58"/>
  <c r="AA58"/>
  <c r="Z59"/>
  <c r="AA59"/>
  <c r="Z60"/>
  <c r="AA60"/>
  <c r="Z61"/>
  <c r="AA61"/>
  <c r="Z62"/>
  <c r="AA62"/>
  <c r="Z63"/>
  <c r="AA63"/>
  <c r="Z64"/>
  <c r="AA64"/>
  <c r="Z65"/>
  <c r="AA65"/>
  <c r="Z66"/>
  <c r="AA66"/>
  <c r="Z67"/>
  <c r="AA67"/>
  <c r="Z68"/>
  <c r="AA68"/>
  <c r="Z69"/>
  <c r="AA69"/>
  <c r="Z70"/>
  <c r="AA70"/>
  <c r="Z71"/>
  <c r="AA71"/>
  <c r="Z72"/>
  <c r="AA72"/>
  <c r="Z73"/>
  <c r="AA73"/>
  <c r="Z74"/>
  <c r="AA74"/>
  <c r="Z75"/>
  <c r="AA75"/>
  <c r="Z76"/>
  <c r="AA76"/>
  <c r="Z77"/>
  <c r="AA77"/>
  <c r="Z78"/>
  <c r="AA78"/>
  <c r="Z79"/>
  <c r="AA79"/>
  <c r="Z80"/>
  <c r="AA80"/>
  <c r="Z81"/>
  <c r="AA81"/>
  <c r="Z82"/>
  <c r="AA82"/>
  <c r="Z83"/>
  <c r="AA83"/>
  <c r="Z84"/>
  <c r="AA84"/>
  <c r="Z85"/>
  <c r="AA85"/>
  <c r="Z86"/>
  <c r="AA86"/>
  <c r="Z87"/>
  <c r="AA87"/>
  <c r="Z88"/>
  <c r="AA88"/>
  <c r="Z89"/>
  <c r="AA89"/>
  <c r="Z90"/>
  <c r="AA90"/>
  <c r="Z91"/>
  <c r="AA91"/>
  <c r="Z92"/>
  <c r="AA92"/>
  <c r="Z93"/>
  <c r="AA93"/>
  <c r="Z94"/>
  <c r="AA94"/>
  <c r="Z95"/>
  <c r="AA95"/>
  <c r="Z96"/>
  <c r="AA96"/>
  <c r="Z97"/>
  <c r="AA97"/>
  <c r="Z98"/>
  <c r="AA98"/>
  <c r="AA11"/>
  <c r="Z11"/>
  <c r="W47" i="8"/>
  <c r="Z2"/>
  <c r="W85" i="7"/>
  <c r="Z2"/>
  <c r="W143" i="6"/>
  <c r="Z2"/>
  <c r="W86" i="5"/>
  <c r="Z2"/>
  <c r="W38" i="3"/>
  <c r="Z2"/>
  <c r="W60" i="2"/>
  <c r="Z2"/>
  <c r="W103" i="1"/>
  <c r="Z2"/>
  <c r="X167" i="4"/>
  <c r="X168"/>
  <c r="W11"/>
  <c r="X11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5"/>
  <c r="X25"/>
  <c r="W26"/>
  <c r="X26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W164"/>
  <c r="X164"/>
  <c r="W165"/>
  <c r="X165"/>
  <c r="X170"/>
  <c r="Z3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1"/>
  <c r="W167"/>
  <c r="W168"/>
  <c r="W170"/>
  <c r="Z2"/>
  <c r="U115" i="12"/>
  <c r="V115"/>
  <c r="T115"/>
  <c r="M108"/>
  <c r="M109"/>
  <c r="M111"/>
  <c r="M112"/>
  <c r="M114"/>
  <c r="M107"/>
  <c r="K115"/>
  <c r="J115"/>
  <c r="P12" i="4"/>
  <c r="Q12"/>
  <c r="R12"/>
  <c r="AA12"/>
  <c r="P13"/>
  <c r="Q13"/>
  <c r="R13"/>
  <c r="AA13"/>
  <c r="P14"/>
  <c r="Q14"/>
  <c r="R14"/>
  <c r="AA14"/>
  <c r="P15"/>
  <c r="Q15"/>
  <c r="R15"/>
  <c r="AA15"/>
  <c r="P16"/>
  <c r="Q16"/>
  <c r="R16"/>
  <c r="AA16"/>
  <c r="P17"/>
  <c r="Q17"/>
  <c r="R17"/>
  <c r="AA17"/>
  <c r="P18"/>
  <c r="Q18"/>
  <c r="R18"/>
  <c r="AA18"/>
  <c r="P19"/>
  <c r="Q19"/>
  <c r="R19"/>
  <c r="AA19"/>
  <c r="P20"/>
  <c r="Q20"/>
  <c r="R20"/>
  <c r="AA20"/>
  <c r="P21"/>
  <c r="Q21"/>
  <c r="R21"/>
  <c r="AA21"/>
  <c r="P22"/>
  <c r="Q22"/>
  <c r="R22"/>
  <c r="AA22"/>
  <c r="P23"/>
  <c r="Q23"/>
  <c r="R23"/>
  <c r="AA23"/>
  <c r="P24"/>
  <c r="Q24"/>
  <c r="R24"/>
  <c r="AA24"/>
  <c r="P25"/>
  <c r="Q25"/>
  <c r="R25"/>
  <c r="AA25"/>
  <c r="P26"/>
  <c r="Q26"/>
  <c r="R26"/>
  <c r="AA26"/>
  <c r="P27"/>
  <c r="Q27"/>
  <c r="R27"/>
  <c r="AA27"/>
  <c r="P28"/>
  <c r="Q28"/>
  <c r="R28"/>
  <c r="AA28"/>
  <c r="P29"/>
  <c r="Q29"/>
  <c r="R29"/>
  <c r="AA29"/>
  <c r="P30"/>
  <c r="Q30"/>
  <c r="R30"/>
  <c r="AA30"/>
  <c r="P31"/>
  <c r="Q31"/>
  <c r="R31"/>
  <c r="AA31"/>
  <c r="P32"/>
  <c r="Q32"/>
  <c r="R32"/>
  <c r="AA32"/>
  <c r="P33"/>
  <c r="Q33"/>
  <c r="R33"/>
  <c r="AA33"/>
  <c r="P34"/>
  <c r="Q34"/>
  <c r="R34"/>
  <c r="AA34"/>
  <c r="P35"/>
  <c r="Q35"/>
  <c r="R35"/>
  <c r="AA35"/>
  <c r="P36"/>
  <c r="Q36"/>
  <c r="R36"/>
  <c r="AA36"/>
  <c r="P37"/>
  <c r="Q37"/>
  <c r="R37"/>
  <c r="AA37"/>
  <c r="P38"/>
  <c r="Q38"/>
  <c r="R38"/>
  <c r="AA38"/>
  <c r="P39"/>
  <c r="Q39"/>
  <c r="R39"/>
  <c r="AA39"/>
  <c r="P40"/>
  <c r="Q40"/>
  <c r="R40"/>
  <c r="AA40"/>
  <c r="P41"/>
  <c r="Q41"/>
  <c r="R41"/>
  <c r="AA41"/>
  <c r="P42"/>
  <c r="Q42"/>
  <c r="R42"/>
  <c r="AA42"/>
  <c r="P43"/>
  <c r="Q43"/>
  <c r="R43"/>
  <c r="AA43"/>
  <c r="P44"/>
  <c r="Q44"/>
  <c r="R44"/>
  <c r="AA44"/>
  <c r="P45"/>
  <c r="Q45"/>
  <c r="R45"/>
  <c r="AA45"/>
  <c r="P46"/>
  <c r="Q46"/>
  <c r="R46"/>
  <c r="AA46"/>
  <c r="P47"/>
  <c r="Q47"/>
  <c r="R47"/>
  <c r="AA47"/>
  <c r="P48"/>
  <c r="Q48"/>
  <c r="R48"/>
  <c r="AA48"/>
  <c r="P49"/>
  <c r="Q49"/>
  <c r="R49"/>
  <c r="AA49"/>
  <c r="P50"/>
  <c r="Q50"/>
  <c r="R50"/>
  <c r="AA50"/>
  <c r="P51"/>
  <c r="Q51"/>
  <c r="R51"/>
  <c r="AA51"/>
  <c r="P52"/>
  <c r="Q52"/>
  <c r="R52"/>
  <c r="AA52"/>
  <c r="P53"/>
  <c r="Q53"/>
  <c r="R53"/>
  <c r="AA53"/>
  <c r="P54"/>
  <c r="Q54"/>
  <c r="R54"/>
  <c r="AA54"/>
  <c r="P55"/>
  <c r="Q55"/>
  <c r="R55"/>
  <c r="AA55"/>
  <c r="P56"/>
  <c r="Q56"/>
  <c r="R56"/>
  <c r="AA56"/>
  <c r="P57"/>
  <c r="Q57"/>
  <c r="R57"/>
  <c r="AA57"/>
  <c r="P58"/>
  <c r="Q58"/>
  <c r="R58"/>
  <c r="AA58"/>
  <c r="P59"/>
  <c r="Q59"/>
  <c r="R59"/>
  <c r="AA59"/>
  <c r="P60"/>
  <c r="Q60"/>
  <c r="R60"/>
  <c r="AA60"/>
  <c r="P61"/>
  <c r="Q61"/>
  <c r="R61"/>
  <c r="AA61"/>
  <c r="P62"/>
  <c r="Q62"/>
  <c r="R62"/>
  <c r="AA62"/>
  <c r="P63"/>
  <c r="Q63"/>
  <c r="R63"/>
  <c r="AA63"/>
  <c r="P64"/>
  <c r="Q64"/>
  <c r="R64"/>
  <c r="AA64"/>
  <c r="P65"/>
  <c r="Q65"/>
  <c r="R65"/>
  <c r="AA65"/>
  <c r="P66"/>
  <c r="Q66"/>
  <c r="R66"/>
  <c r="AA66"/>
  <c r="P67"/>
  <c r="Q67"/>
  <c r="R67"/>
  <c r="AA67"/>
  <c r="P68"/>
  <c r="Q68"/>
  <c r="R68"/>
  <c r="AA68"/>
  <c r="P69"/>
  <c r="Q69"/>
  <c r="R69"/>
  <c r="AA69"/>
  <c r="P70"/>
  <c r="Q70"/>
  <c r="R70"/>
  <c r="AA70"/>
  <c r="P71"/>
  <c r="Q71"/>
  <c r="R71"/>
  <c r="AA71"/>
  <c r="P72"/>
  <c r="Q72"/>
  <c r="R72"/>
  <c r="AA72"/>
  <c r="P73"/>
  <c r="Q73"/>
  <c r="R73"/>
  <c r="AA73"/>
  <c r="P74"/>
  <c r="Q74"/>
  <c r="R74"/>
  <c r="AA74"/>
  <c r="P75"/>
  <c r="Q75"/>
  <c r="R75"/>
  <c r="AA75"/>
  <c r="P76"/>
  <c r="Q76"/>
  <c r="R76"/>
  <c r="AA76"/>
  <c r="P77"/>
  <c r="Q77"/>
  <c r="R77"/>
  <c r="AA77"/>
  <c r="P78"/>
  <c r="Q78"/>
  <c r="R78"/>
  <c r="AA78"/>
  <c r="P79"/>
  <c r="Q79"/>
  <c r="R79"/>
  <c r="AA79"/>
  <c r="P80"/>
  <c r="Q80"/>
  <c r="R80"/>
  <c r="AA80"/>
  <c r="P81"/>
  <c r="Q81"/>
  <c r="R81"/>
  <c r="AA81"/>
  <c r="P82"/>
  <c r="Q82"/>
  <c r="R82"/>
  <c r="AA82"/>
  <c r="P83"/>
  <c r="Q83"/>
  <c r="R83"/>
  <c r="AA83"/>
  <c r="P84"/>
  <c r="Q84"/>
  <c r="R84"/>
  <c r="AA84"/>
  <c r="P85"/>
  <c r="Q85"/>
  <c r="R85"/>
  <c r="AA85"/>
  <c r="P86"/>
  <c r="Q86"/>
  <c r="R86"/>
  <c r="AA86"/>
  <c r="P87"/>
  <c r="Q87"/>
  <c r="R87"/>
  <c r="AA87"/>
  <c r="P88"/>
  <c r="Q88"/>
  <c r="R88"/>
  <c r="AA88"/>
  <c r="P89"/>
  <c r="Q89"/>
  <c r="R89"/>
  <c r="AA89"/>
  <c r="P90"/>
  <c r="Q90"/>
  <c r="R90"/>
  <c r="AA90"/>
  <c r="P91"/>
  <c r="Q91"/>
  <c r="R91"/>
  <c r="AA91"/>
  <c r="P92"/>
  <c r="Q92"/>
  <c r="R92"/>
  <c r="AA92"/>
  <c r="P93"/>
  <c r="Q93"/>
  <c r="R93"/>
  <c r="AA93"/>
  <c r="P94"/>
  <c r="Q94"/>
  <c r="R94"/>
  <c r="AA94"/>
  <c r="P95"/>
  <c r="Q95"/>
  <c r="R95"/>
  <c r="AA95"/>
  <c r="P96"/>
  <c r="Q96"/>
  <c r="R96"/>
  <c r="AA96"/>
  <c r="P97"/>
  <c r="Q97"/>
  <c r="R97"/>
  <c r="AA97"/>
  <c r="P98"/>
  <c r="Q98"/>
  <c r="R98"/>
  <c r="AA98"/>
  <c r="P99"/>
  <c r="Q99"/>
  <c r="R99"/>
  <c r="AA99"/>
  <c r="P100"/>
  <c r="Q100"/>
  <c r="R100"/>
  <c r="AA100"/>
  <c r="P101"/>
  <c r="Q101"/>
  <c r="R101"/>
  <c r="AA101"/>
  <c r="P102"/>
  <c r="Q102"/>
  <c r="R102"/>
  <c r="AA102"/>
  <c r="P103"/>
  <c r="Q103"/>
  <c r="R103"/>
  <c r="AA103"/>
  <c r="P104"/>
  <c r="Q104"/>
  <c r="R104"/>
  <c r="AA104"/>
  <c r="P105"/>
  <c r="Q105"/>
  <c r="R105"/>
  <c r="AA105"/>
  <c r="P106"/>
  <c r="Q106"/>
  <c r="R106"/>
  <c r="AA106"/>
  <c r="P107"/>
  <c r="Q107"/>
  <c r="R107"/>
  <c r="AA107"/>
  <c r="P108"/>
  <c r="Q108"/>
  <c r="R108"/>
  <c r="AA108"/>
  <c r="P109"/>
  <c r="Q109"/>
  <c r="R109"/>
  <c r="AA109"/>
  <c r="P110"/>
  <c r="Q110"/>
  <c r="R110"/>
  <c r="AA110"/>
  <c r="P111"/>
  <c r="Q111"/>
  <c r="R111"/>
  <c r="AA111"/>
  <c r="P112"/>
  <c r="Q112"/>
  <c r="R112"/>
  <c r="AA112"/>
  <c r="P113"/>
  <c r="Q113"/>
  <c r="R113"/>
  <c r="AA113"/>
  <c r="P114"/>
  <c r="Q114"/>
  <c r="R114"/>
  <c r="AA114"/>
  <c r="P115"/>
  <c r="Q115"/>
  <c r="R115"/>
  <c r="AA115"/>
  <c r="P116"/>
  <c r="Q116"/>
  <c r="R116"/>
  <c r="AA116"/>
  <c r="P117"/>
  <c r="Q117"/>
  <c r="R117"/>
  <c r="AA117"/>
  <c r="P118"/>
  <c r="Q118"/>
  <c r="R118"/>
  <c r="AA118"/>
  <c r="P119"/>
  <c r="Q119"/>
  <c r="R119"/>
  <c r="AA119"/>
  <c r="P120"/>
  <c r="Q120"/>
  <c r="R120"/>
  <c r="AA120"/>
  <c r="P121"/>
  <c r="Q121"/>
  <c r="R121"/>
  <c r="AA121"/>
  <c r="P122"/>
  <c r="Q122"/>
  <c r="R122"/>
  <c r="AA122"/>
  <c r="P123"/>
  <c r="Q123"/>
  <c r="R123"/>
  <c r="AA123"/>
  <c r="P124"/>
  <c r="Q124"/>
  <c r="R124"/>
  <c r="AA124"/>
  <c r="P125"/>
  <c r="Q125"/>
  <c r="R125"/>
  <c r="AA125"/>
  <c r="P126"/>
  <c r="Q126"/>
  <c r="R126"/>
  <c r="AA126"/>
  <c r="P127"/>
  <c r="Q127"/>
  <c r="R127"/>
  <c r="AA127"/>
  <c r="P128"/>
  <c r="Q128"/>
  <c r="R128"/>
  <c r="AA128"/>
  <c r="P129"/>
  <c r="Q129"/>
  <c r="R129"/>
  <c r="AA129"/>
  <c r="P130"/>
  <c r="Q130"/>
  <c r="R130"/>
  <c r="AA130"/>
  <c r="P131"/>
  <c r="Q131"/>
  <c r="R131"/>
  <c r="AA131"/>
  <c r="P132"/>
  <c r="Q132"/>
  <c r="R132"/>
  <c r="AA132"/>
  <c r="P133"/>
  <c r="Q133"/>
  <c r="R133"/>
  <c r="AA133"/>
  <c r="P134"/>
  <c r="Q134"/>
  <c r="R134"/>
  <c r="AA134"/>
  <c r="P135"/>
  <c r="Q135"/>
  <c r="R135"/>
  <c r="AA135"/>
  <c r="P136"/>
  <c r="Q136"/>
  <c r="R136"/>
  <c r="AA136"/>
  <c r="P137"/>
  <c r="Q137"/>
  <c r="R137"/>
  <c r="AA137"/>
  <c r="P138"/>
  <c r="Q138"/>
  <c r="R138"/>
  <c r="AA138"/>
  <c r="P139"/>
  <c r="Q139"/>
  <c r="R139"/>
  <c r="AA139"/>
  <c r="P140"/>
  <c r="Q140"/>
  <c r="R140"/>
  <c r="AA140"/>
  <c r="P141"/>
  <c r="Q141"/>
  <c r="R141"/>
  <c r="AA141"/>
  <c r="P142"/>
  <c r="Q142"/>
  <c r="R142"/>
  <c r="AA142"/>
  <c r="P143"/>
  <c r="Q143"/>
  <c r="R143"/>
  <c r="AA143"/>
  <c r="P144"/>
  <c r="Q144"/>
  <c r="R144"/>
  <c r="AA144"/>
  <c r="P145"/>
  <c r="Q145"/>
  <c r="R145"/>
  <c r="AA145"/>
  <c r="P146"/>
  <c r="Q146"/>
  <c r="R146"/>
  <c r="AA146"/>
  <c r="P147"/>
  <c r="Q147"/>
  <c r="R147"/>
  <c r="AA147"/>
  <c r="P148"/>
  <c r="Q148"/>
  <c r="R148"/>
  <c r="AA148"/>
  <c r="P149"/>
  <c r="Q149"/>
  <c r="R149"/>
  <c r="AA149"/>
  <c r="P150"/>
  <c r="Q150"/>
  <c r="R150"/>
  <c r="AA150"/>
  <c r="P151"/>
  <c r="Q151"/>
  <c r="R151"/>
  <c r="AA151"/>
  <c r="P152"/>
  <c r="Q152"/>
  <c r="R152"/>
  <c r="AA152"/>
  <c r="P153"/>
  <c r="Q153"/>
  <c r="R153"/>
  <c r="AA153"/>
  <c r="P154"/>
  <c r="Q154"/>
  <c r="R154"/>
  <c r="AA154"/>
  <c r="P155"/>
  <c r="Q155"/>
  <c r="R155"/>
  <c r="AA155"/>
  <c r="P156"/>
  <c r="Q156"/>
  <c r="R156"/>
  <c r="AA156"/>
  <c r="P157"/>
  <c r="Q157"/>
  <c r="R157"/>
  <c r="AA157"/>
  <c r="P158"/>
  <c r="Q158"/>
  <c r="R158"/>
  <c r="AA158"/>
  <c r="P159"/>
  <c r="Q159"/>
  <c r="R159"/>
  <c r="AA159"/>
  <c r="P160"/>
  <c r="Q160"/>
  <c r="R160"/>
  <c r="AA160"/>
  <c r="P161"/>
  <c r="Q161"/>
  <c r="R161"/>
  <c r="AA161"/>
  <c r="P162"/>
  <c r="Q162"/>
  <c r="R162"/>
  <c r="AA162"/>
  <c r="P163"/>
  <c r="Q163"/>
  <c r="R163"/>
  <c r="AA163"/>
  <c r="P164"/>
  <c r="Q164"/>
  <c r="R164"/>
  <c r="AA164"/>
  <c r="P165"/>
  <c r="Q165"/>
  <c r="R165"/>
  <c r="AA165"/>
  <c r="P11"/>
  <c r="Q11"/>
  <c r="R11"/>
  <c r="AA11"/>
  <c r="X10" i="10"/>
  <c r="X4"/>
  <c r="AB4"/>
  <c r="Y10"/>
  <c r="Y4"/>
  <c r="AC4"/>
  <c r="X5"/>
  <c r="AB5"/>
  <c r="Y5"/>
  <c r="AC5"/>
  <c r="X11"/>
  <c r="X6"/>
  <c r="AB6"/>
  <c r="Y11"/>
  <c r="Y6"/>
  <c r="AC6"/>
  <c r="X7"/>
  <c r="AB7"/>
  <c r="Y7"/>
  <c r="AC7"/>
  <c r="X12"/>
  <c r="X9"/>
  <c r="AB9"/>
  <c r="Y12"/>
  <c r="Y9"/>
  <c r="AC9"/>
  <c r="AB10"/>
  <c r="AC10"/>
  <c r="AB11"/>
  <c r="AC11"/>
  <c r="AB12"/>
  <c r="AC12"/>
  <c r="W5"/>
  <c r="AA5"/>
  <c r="W11"/>
  <c r="W6"/>
  <c r="AA6"/>
  <c r="W7"/>
  <c r="AA7"/>
  <c r="W12"/>
  <c r="W9"/>
  <c r="AA9"/>
  <c r="W10"/>
  <c r="AA10"/>
  <c r="AA11"/>
  <c r="AA12"/>
  <c r="W4"/>
  <c r="U12"/>
  <c r="U9"/>
  <c r="T9"/>
  <c r="S6"/>
  <c r="T4"/>
  <c r="U4"/>
  <c r="T5"/>
  <c r="U5"/>
  <c r="T6"/>
  <c r="U6"/>
  <c r="T7"/>
  <c r="U7"/>
  <c r="T10"/>
  <c r="U10"/>
  <c r="T11"/>
  <c r="U11"/>
  <c r="T12"/>
  <c r="S12"/>
  <c r="S11"/>
  <c r="S10"/>
  <c r="S9"/>
  <c r="S5"/>
  <c r="S7"/>
  <c r="S4"/>
  <c r="Q45" i="11"/>
  <c r="O44"/>
  <c r="O45"/>
  <c r="M44"/>
  <c r="M45"/>
  <c r="K44"/>
  <c r="K45"/>
  <c r="I44"/>
  <c r="I45"/>
  <c r="G44"/>
  <c r="G45"/>
  <c r="E44"/>
  <c r="E45"/>
  <c r="C45"/>
  <c r="C44"/>
  <c r="Y82" i="7"/>
  <c r="Y83"/>
  <c r="X82"/>
  <c r="X83"/>
  <c r="W82"/>
  <c r="W83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W53"/>
  <c r="X53"/>
  <c r="Y53"/>
  <c r="W54"/>
  <c r="X54"/>
  <c r="Y54"/>
  <c r="W55"/>
  <c r="X55"/>
  <c r="Y55"/>
  <c r="W56"/>
  <c r="X56"/>
  <c r="Y56"/>
  <c r="W57"/>
  <c r="X57"/>
  <c r="Y57"/>
  <c r="W58"/>
  <c r="X58"/>
  <c r="Y58"/>
  <c r="W59"/>
  <c r="X59"/>
  <c r="Y59"/>
  <c r="W60"/>
  <c r="X60"/>
  <c r="Y60"/>
  <c r="W61"/>
  <c r="X61"/>
  <c r="Y61"/>
  <c r="W62"/>
  <c r="X62"/>
  <c r="Y62"/>
  <c r="W63"/>
  <c r="X63"/>
  <c r="Y63"/>
  <c r="W64"/>
  <c r="X64"/>
  <c r="Y64"/>
  <c r="W65"/>
  <c r="X65"/>
  <c r="Y65"/>
  <c r="W66"/>
  <c r="X66"/>
  <c r="Y66"/>
  <c r="W67"/>
  <c r="X67"/>
  <c r="Y67"/>
  <c r="W68"/>
  <c r="X68"/>
  <c r="Y68"/>
  <c r="W69"/>
  <c r="X69"/>
  <c r="Y69"/>
  <c r="W70"/>
  <c r="X70"/>
  <c r="Y70"/>
  <c r="W71"/>
  <c r="X71"/>
  <c r="Y71"/>
  <c r="W72"/>
  <c r="X72"/>
  <c r="Y72"/>
  <c r="W73"/>
  <c r="X73"/>
  <c r="Y73"/>
  <c r="W74"/>
  <c r="X74"/>
  <c r="Y74"/>
  <c r="W75"/>
  <c r="X75"/>
  <c r="Y75"/>
  <c r="W76"/>
  <c r="X76"/>
  <c r="Y76"/>
  <c r="W77"/>
  <c r="X77"/>
  <c r="Y77"/>
  <c r="W78"/>
  <c r="X78"/>
  <c r="Y78"/>
  <c r="W79"/>
  <c r="X79"/>
  <c r="Y79"/>
  <c r="W80"/>
  <c r="X80"/>
  <c r="Y80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Y140" i="6"/>
  <c r="Y141"/>
  <c r="X140"/>
  <c r="X141"/>
  <c r="W140"/>
  <c r="W141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W53"/>
  <c r="X53"/>
  <c r="Y53"/>
  <c r="W54"/>
  <c r="X54"/>
  <c r="Y54"/>
  <c r="W55"/>
  <c r="X55"/>
  <c r="Y55"/>
  <c r="W56"/>
  <c r="X56"/>
  <c r="Y56"/>
  <c r="W57"/>
  <c r="X57"/>
  <c r="Y57"/>
  <c r="W58"/>
  <c r="X58"/>
  <c r="Y58"/>
  <c r="W59"/>
  <c r="X59"/>
  <c r="Y59"/>
  <c r="W60"/>
  <c r="X60"/>
  <c r="Y60"/>
  <c r="W61"/>
  <c r="X61"/>
  <c r="Y61"/>
  <c r="W62"/>
  <c r="X62"/>
  <c r="Y62"/>
  <c r="W63"/>
  <c r="X63"/>
  <c r="Y63"/>
  <c r="W64"/>
  <c r="X64"/>
  <c r="Y64"/>
  <c r="W65"/>
  <c r="X65"/>
  <c r="Y65"/>
  <c r="W66"/>
  <c r="X66"/>
  <c r="Y66"/>
  <c r="W67"/>
  <c r="X67"/>
  <c r="Y67"/>
  <c r="W68"/>
  <c r="X68"/>
  <c r="Y68"/>
  <c r="W69"/>
  <c r="X69"/>
  <c r="Y69"/>
  <c r="W70"/>
  <c r="X70"/>
  <c r="Y70"/>
  <c r="W71"/>
  <c r="X71"/>
  <c r="Y71"/>
  <c r="W72"/>
  <c r="X72"/>
  <c r="Y72"/>
  <c r="W73"/>
  <c r="X73"/>
  <c r="Y73"/>
  <c r="W74"/>
  <c r="X74"/>
  <c r="Y74"/>
  <c r="W75"/>
  <c r="X75"/>
  <c r="Y75"/>
  <c r="W76"/>
  <c r="X76"/>
  <c r="Y76"/>
  <c r="W77"/>
  <c r="X77"/>
  <c r="Y77"/>
  <c r="W78"/>
  <c r="X78"/>
  <c r="Y78"/>
  <c r="W79"/>
  <c r="X79"/>
  <c r="Y79"/>
  <c r="W80"/>
  <c r="X80"/>
  <c r="Y80"/>
  <c r="W81"/>
  <c r="X81"/>
  <c r="Y81"/>
  <c r="W82"/>
  <c r="X82"/>
  <c r="Y82"/>
  <c r="W83"/>
  <c r="X83"/>
  <c r="Y83"/>
  <c r="W84"/>
  <c r="X84"/>
  <c r="Y84"/>
  <c r="W85"/>
  <c r="X85"/>
  <c r="Y85"/>
  <c r="W86"/>
  <c r="X86"/>
  <c r="Y86"/>
  <c r="W87"/>
  <c r="X87"/>
  <c r="Y87"/>
  <c r="W88"/>
  <c r="X88"/>
  <c r="Y88"/>
  <c r="W89"/>
  <c r="X89"/>
  <c r="Y89"/>
  <c r="W90"/>
  <c r="X90"/>
  <c r="Y90"/>
  <c r="W91"/>
  <c r="X91"/>
  <c r="Y91"/>
  <c r="W92"/>
  <c r="X92"/>
  <c r="Y92"/>
  <c r="W93"/>
  <c r="X93"/>
  <c r="Y93"/>
  <c r="W94"/>
  <c r="X94"/>
  <c r="Y94"/>
  <c r="W95"/>
  <c r="X95"/>
  <c r="Y95"/>
  <c r="W96"/>
  <c r="X96"/>
  <c r="Y96"/>
  <c r="W97"/>
  <c r="X97"/>
  <c r="Y97"/>
  <c r="W98"/>
  <c r="X98"/>
  <c r="Y98"/>
  <c r="W99"/>
  <c r="X99"/>
  <c r="Y99"/>
  <c r="W100"/>
  <c r="X100"/>
  <c r="Y100"/>
  <c r="W101"/>
  <c r="X101"/>
  <c r="Y101"/>
  <c r="W102"/>
  <c r="X102"/>
  <c r="Y102"/>
  <c r="W103"/>
  <c r="X103"/>
  <c r="Y103"/>
  <c r="W104"/>
  <c r="X104"/>
  <c r="Y104"/>
  <c r="W105"/>
  <c r="X105"/>
  <c r="Y105"/>
  <c r="W106"/>
  <c r="X106"/>
  <c r="Y106"/>
  <c r="W107"/>
  <c r="X107"/>
  <c r="Y107"/>
  <c r="W108"/>
  <c r="X108"/>
  <c r="Y108"/>
  <c r="W109"/>
  <c r="X109"/>
  <c r="Y109"/>
  <c r="W110"/>
  <c r="X110"/>
  <c r="Y110"/>
  <c r="W111"/>
  <c r="X111"/>
  <c r="Y111"/>
  <c r="W112"/>
  <c r="X112"/>
  <c r="Y112"/>
  <c r="W113"/>
  <c r="X113"/>
  <c r="Y113"/>
  <c r="W114"/>
  <c r="X114"/>
  <c r="Y114"/>
  <c r="W115"/>
  <c r="X115"/>
  <c r="Y115"/>
  <c r="W116"/>
  <c r="X116"/>
  <c r="Y116"/>
  <c r="W117"/>
  <c r="X117"/>
  <c r="Y117"/>
  <c r="W118"/>
  <c r="X118"/>
  <c r="Y118"/>
  <c r="W119"/>
  <c r="X119"/>
  <c r="Y119"/>
  <c r="W120"/>
  <c r="X120"/>
  <c r="Y120"/>
  <c r="W121"/>
  <c r="X121"/>
  <c r="Y121"/>
  <c r="W122"/>
  <c r="X122"/>
  <c r="Y122"/>
  <c r="W123"/>
  <c r="X123"/>
  <c r="Y123"/>
  <c r="W124"/>
  <c r="X124"/>
  <c r="Y124"/>
  <c r="W125"/>
  <c r="X125"/>
  <c r="Y125"/>
  <c r="W126"/>
  <c r="X126"/>
  <c r="Y126"/>
  <c r="W127"/>
  <c r="X127"/>
  <c r="Y127"/>
  <c r="W128"/>
  <c r="X128"/>
  <c r="Y128"/>
  <c r="W129"/>
  <c r="X129"/>
  <c r="Y129"/>
  <c r="W130"/>
  <c r="X130"/>
  <c r="Y130"/>
  <c r="W131"/>
  <c r="X131"/>
  <c r="Y131"/>
  <c r="W132"/>
  <c r="X132"/>
  <c r="Y132"/>
  <c r="W133"/>
  <c r="X133"/>
  <c r="Y133"/>
  <c r="W134"/>
  <c r="X134"/>
  <c r="Y134"/>
  <c r="W135"/>
  <c r="X135"/>
  <c r="Y135"/>
  <c r="W136"/>
  <c r="X136"/>
  <c r="Y136"/>
  <c r="W137"/>
  <c r="X137"/>
  <c r="Y137"/>
  <c r="W138"/>
  <c r="X138"/>
  <c r="Y138"/>
  <c r="Y149"/>
  <c r="X149"/>
  <c r="W149"/>
  <c r="Y148"/>
  <c r="X148"/>
  <c r="W148"/>
  <c r="Y147"/>
  <c r="X147"/>
  <c r="W147"/>
  <c r="Y146"/>
  <c r="X146"/>
  <c r="W146"/>
  <c r="Y145"/>
  <c r="X145"/>
  <c r="W145"/>
  <c r="Y144"/>
  <c r="X144"/>
  <c r="W144"/>
  <c r="Y143"/>
  <c r="Y83" i="5"/>
  <c r="Y84"/>
  <c r="X83"/>
  <c r="X84"/>
  <c r="W83"/>
  <c r="W84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W53"/>
  <c r="X53"/>
  <c r="Y53"/>
  <c r="W54"/>
  <c r="X54"/>
  <c r="Y54"/>
  <c r="W55"/>
  <c r="X55"/>
  <c r="Y55"/>
  <c r="W56"/>
  <c r="X56"/>
  <c r="Y56"/>
  <c r="W57"/>
  <c r="X57"/>
  <c r="Y57"/>
  <c r="W58"/>
  <c r="X58"/>
  <c r="Y58"/>
  <c r="W59"/>
  <c r="X59"/>
  <c r="Y59"/>
  <c r="W60"/>
  <c r="X60"/>
  <c r="Y60"/>
  <c r="W61"/>
  <c r="X61"/>
  <c r="Y61"/>
  <c r="W62"/>
  <c r="X62"/>
  <c r="Y62"/>
  <c r="W63"/>
  <c r="X63"/>
  <c r="Y63"/>
  <c r="W64"/>
  <c r="X64"/>
  <c r="Y64"/>
  <c r="W65"/>
  <c r="X65"/>
  <c r="Y65"/>
  <c r="W66"/>
  <c r="X66"/>
  <c r="Y66"/>
  <c r="W67"/>
  <c r="X67"/>
  <c r="Y67"/>
  <c r="W68"/>
  <c r="X68"/>
  <c r="Y68"/>
  <c r="W69"/>
  <c r="X69"/>
  <c r="Y69"/>
  <c r="W70"/>
  <c r="X70"/>
  <c r="Y70"/>
  <c r="W71"/>
  <c r="X71"/>
  <c r="Y71"/>
  <c r="W72"/>
  <c r="X72"/>
  <c r="Y72"/>
  <c r="W73"/>
  <c r="X73"/>
  <c r="Y73"/>
  <c r="W74"/>
  <c r="X74"/>
  <c r="Y74"/>
  <c r="W75"/>
  <c r="X75"/>
  <c r="Y75"/>
  <c r="W76"/>
  <c r="X76"/>
  <c r="Y76"/>
  <c r="W77"/>
  <c r="X77"/>
  <c r="Y77"/>
  <c r="W78"/>
  <c r="X78"/>
  <c r="Y78"/>
  <c r="W79"/>
  <c r="X79"/>
  <c r="Y79"/>
  <c r="W80"/>
  <c r="X80"/>
  <c r="Y80"/>
  <c r="W81"/>
  <c r="X81"/>
  <c r="Y81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Y44" i="8"/>
  <c r="Y45"/>
  <c r="X44"/>
  <c r="X45"/>
  <c r="W44"/>
  <c r="W45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Y101" i="1"/>
  <c r="X101"/>
  <c r="W101"/>
  <c r="Y100"/>
  <c r="X100"/>
  <c r="W100"/>
  <c r="Y58" i="2"/>
  <c r="X58"/>
  <c r="W58"/>
  <c r="Y57"/>
  <c r="X57"/>
  <c r="W57"/>
  <c r="Y168" i="4"/>
  <c r="Y167"/>
  <c r="Y36" i="3"/>
  <c r="X36"/>
  <c r="W36"/>
  <c r="Y35"/>
  <c r="X35"/>
  <c r="W35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Y41"/>
  <c r="Y11" i="4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76"/>
  <c r="X176"/>
  <c r="W176"/>
  <c r="Y175"/>
  <c r="X175"/>
  <c r="W175"/>
  <c r="Y174"/>
  <c r="X174"/>
  <c r="W174"/>
  <c r="Y173"/>
  <c r="X173"/>
  <c r="W173"/>
  <c r="Y172"/>
  <c r="X172"/>
  <c r="W172"/>
  <c r="Y171"/>
  <c r="X171"/>
  <c r="W171"/>
  <c r="Y170"/>
  <c r="Y44" i="3"/>
  <c r="X44"/>
  <c r="W44"/>
  <c r="Y43"/>
  <c r="X43"/>
  <c r="W43"/>
  <c r="Y42"/>
  <c r="X42"/>
  <c r="W42"/>
  <c r="X41"/>
  <c r="W41"/>
  <c r="Y40"/>
  <c r="X40"/>
  <c r="W40"/>
  <c r="Y39"/>
  <c r="X39"/>
  <c r="W39"/>
  <c r="Y38"/>
  <c r="W11" i="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W53"/>
  <c r="X53"/>
  <c r="Y53"/>
  <c r="W54"/>
  <c r="X54"/>
  <c r="Y54"/>
  <c r="W55"/>
  <c r="X55"/>
  <c r="Y55"/>
  <c r="W56"/>
  <c r="X56"/>
  <c r="Y56"/>
  <c r="W57"/>
  <c r="X57"/>
  <c r="Y57"/>
  <c r="W58"/>
  <c r="X58"/>
  <c r="Y58"/>
  <c r="W59"/>
  <c r="X59"/>
  <c r="Y59"/>
  <c r="W60"/>
  <c r="X60"/>
  <c r="Y60"/>
  <c r="W61"/>
  <c r="X61"/>
  <c r="Y61"/>
  <c r="W62"/>
  <c r="X62"/>
  <c r="Y62"/>
  <c r="W63"/>
  <c r="X63"/>
  <c r="Y63"/>
  <c r="W64"/>
  <c r="X64"/>
  <c r="Y64"/>
  <c r="W65"/>
  <c r="X65"/>
  <c r="Y65"/>
  <c r="W66"/>
  <c r="X66"/>
  <c r="Y66"/>
  <c r="W67"/>
  <c r="X67"/>
  <c r="Y67"/>
  <c r="W68"/>
  <c r="X68"/>
  <c r="Y68"/>
  <c r="W69"/>
  <c r="X69"/>
  <c r="Y69"/>
  <c r="W70"/>
  <c r="X70"/>
  <c r="Y70"/>
  <c r="W71"/>
  <c r="X71"/>
  <c r="Y71"/>
  <c r="W72"/>
  <c r="X72"/>
  <c r="Y72"/>
  <c r="W73"/>
  <c r="X73"/>
  <c r="Y73"/>
  <c r="W74"/>
  <c r="X74"/>
  <c r="Y74"/>
  <c r="W75"/>
  <c r="X75"/>
  <c r="Y75"/>
  <c r="W76"/>
  <c r="X76"/>
  <c r="Y76"/>
  <c r="W77"/>
  <c r="X77"/>
  <c r="Y77"/>
  <c r="W78"/>
  <c r="X78"/>
  <c r="Y78"/>
  <c r="W79"/>
  <c r="X79"/>
  <c r="Y79"/>
  <c r="W80"/>
  <c r="X80"/>
  <c r="Y80"/>
  <c r="W81"/>
  <c r="X81"/>
  <c r="Y81"/>
  <c r="W82"/>
  <c r="X82"/>
  <c r="Y82"/>
  <c r="W83"/>
  <c r="X83"/>
  <c r="Y83"/>
  <c r="W84"/>
  <c r="X84"/>
  <c r="Y84"/>
  <c r="W85"/>
  <c r="X85"/>
  <c r="Y85"/>
  <c r="W86"/>
  <c r="X86"/>
  <c r="Y86"/>
  <c r="W87"/>
  <c r="X87"/>
  <c r="Y87"/>
  <c r="W88"/>
  <c r="X88"/>
  <c r="Y88"/>
  <c r="W89"/>
  <c r="X89"/>
  <c r="Y89"/>
  <c r="W90"/>
  <c r="X90"/>
  <c r="Y90"/>
  <c r="W91"/>
  <c r="X91"/>
  <c r="Y91"/>
  <c r="W92"/>
  <c r="X92"/>
  <c r="Y92"/>
  <c r="W93"/>
  <c r="X93"/>
  <c r="Y93"/>
  <c r="W94"/>
  <c r="X94"/>
  <c r="Y94"/>
  <c r="W95"/>
  <c r="X95"/>
  <c r="Y95"/>
  <c r="W96"/>
  <c r="X96"/>
  <c r="Y96"/>
  <c r="W97"/>
  <c r="X97"/>
  <c r="Y97"/>
  <c r="W98"/>
  <c r="X98"/>
  <c r="Y98"/>
  <c r="Y109"/>
  <c r="X109"/>
  <c r="W109"/>
  <c r="Y108"/>
  <c r="X108"/>
  <c r="W108"/>
  <c r="Y107"/>
  <c r="X107"/>
  <c r="W107"/>
  <c r="Y106"/>
  <c r="X106"/>
  <c r="W106"/>
  <c r="Y105"/>
  <c r="X105"/>
  <c r="W105"/>
  <c r="Y104"/>
  <c r="X104"/>
  <c r="W104"/>
  <c r="Y103"/>
  <c r="W11" i="2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W53"/>
  <c r="X53"/>
  <c r="Y53"/>
  <c r="W54"/>
  <c r="X54"/>
  <c r="Y54"/>
  <c r="W55"/>
  <c r="X55"/>
  <c r="Y55"/>
  <c r="Y66"/>
  <c r="X66"/>
  <c r="Y65"/>
  <c r="X65"/>
  <c r="Y64"/>
  <c r="X64"/>
  <c r="Y63"/>
  <c r="X63"/>
  <c r="Y62"/>
  <c r="X62"/>
  <c r="Y61"/>
  <c r="X61"/>
  <c r="Y60"/>
  <c r="W67"/>
  <c r="W66"/>
  <c r="W65"/>
  <c r="W64"/>
  <c r="W63"/>
  <c r="W62"/>
  <c r="W61"/>
  <c r="AI73" i="12"/>
  <c r="V73"/>
  <c r="V54"/>
  <c r="A43"/>
  <c r="V27"/>
  <c r="Q27"/>
  <c r="V1"/>
  <c r="F4" i="10"/>
  <c r="C32"/>
  <c r="K4"/>
  <c r="H32"/>
  <c r="L74" i="11"/>
  <c r="H74"/>
  <c r="D74"/>
  <c r="N73"/>
  <c r="N74"/>
  <c r="L73"/>
  <c r="J73"/>
  <c r="J74"/>
  <c r="H73"/>
  <c r="F73"/>
  <c r="F74"/>
  <c r="D73"/>
  <c r="B73"/>
  <c r="B74"/>
  <c r="C72"/>
  <c r="D72"/>
  <c r="E72"/>
  <c r="F72"/>
  <c r="G72"/>
  <c r="H72"/>
  <c r="I72"/>
  <c r="J72"/>
  <c r="K72"/>
  <c r="L72"/>
  <c r="M72"/>
  <c r="N72"/>
  <c r="O72"/>
  <c r="B72"/>
  <c r="H69"/>
  <c r="D69"/>
  <c r="N68"/>
  <c r="N69"/>
  <c r="L68"/>
  <c r="L69"/>
  <c r="J68"/>
  <c r="J69"/>
  <c r="H68"/>
  <c r="F68"/>
  <c r="F69"/>
  <c r="D68"/>
  <c r="B68"/>
  <c r="B69"/>
  <c r="N64"/>
  <c r="L64"/>
  <c r="J64"/>
  <c r="H64"/>
  <c r="F64"/>
  <c r="D64"/>
  <c r="B64"/>
  <c r="N63"/>
  <c r="L63"/>
  <c r="J63"/>
  <c r="H63"/>
  <c r="F63"/>
  <c r="D63"/>
  <c r="B63"/>
  <c r="N58"/>
  <c r="L58"/>
  <c r="J58"/>
  <c r="H58"/>
  <c r="F58"/>
  <c r="D58"/>
  <c r="B58"/>
  <c r="N57"/>
  <c r="L57"/>
  <c r="J57"/>
  <c r="H57"/>
  <c r="F57"/>
  <c r="D57"/>
  <c r="B57"/>
  <c r="F12" i="10"/>
  <c r="C40"/>
  <c r="K12"/>
  <c r="H40"/>
  <c r="D40"/>
  <c r="I40"/>
  <c r="J40"/>
  <c r="E40"/>
  <c r="F11"/>
  <c r="C39"/>
  <c r="K11"/>
  <c r="H39"/>
  <c r="D39"/>
  <c r="I39"/>
  <c r="E39"/>
  <c r="J39"/>
  <c r="F10"/>
  <c r="C38"/>
  <c r="K10"/>
  <c r="H38"/>
  <c r="D38"/>
  <c r="I38"/>
  <c r="E38"/>
  <c r="J38"/>
  <c r="F9"/>
  <c r="C37"/>
  <c r="K9"/>
  <c r="H37"/>
  <c r="I37"/>
  <c r="D37"/>
  <c r="J37"/>
  <c r="E37"/>
  <c r="F5"/>
  <c r="C33"/>
  <c r="K5"/>
  <c r="H33"/>
  <c r="D33"/>
  <c r="I33"/>
  <c r="E33"/>
  <c r="J33"/>
  <c r="F6"/>
  <c r="D34"/>
  <c r="K6"/>
  <c r="I34"/>
  <c r="E34"/>
  <c r="J34"/>
  <c r="H34"/>
  <c r="C34"/>
  <c r="F7"/>
  <c r="C35"/>
  <c r="K7"/>
  <c r="H35"/>
  <c r="D35"/>
  <c r="I35"/>
  <c r="E35"/>
  <c r="J35"/>
  <c r="D32"/>
  <c r="I32"/>
  <c r="E32"/>
  <c r="J32"/>
  <c r="J26"/>
  <c r="I26"/>
  <c r="D26"/>
  <c r="N26"/>
  <c r="H26"/>
  <c r="E26"/>
  <c r="C26"/>
  <c r="B26"/>
  <c r="J25"/>
  <c r="E25"/>
  <c r="O25"/>
  <c r="I25"/>
  <c r="H25"/>
  <c r="C25"/>
  <c r="M25"/>
  <c r="D25"/>
  <c r="F25"/>
  <c r="B25"/>
  <c r="J24"/>
  <c r="I24"/>
  <c r="D24"/>
  <c r="N24"/>
  <c r="H24"/>
  <c r="E24"/>
  <c r="C24"/>
  <c r="B24"/>
  <c r="J23"/>
  <c r="E23"/>
  <c r="O23"/>
  <c r="I23"/>
  <c r="H23"/>
  <c r="C23"/>
  <c r="M23"/>
  <c r="D23"/>
  <c r="F23"/>
  <c r="B23"/>
  <c r="J21"/>
  <c r="I21"/>
  <c r="D21"/>
  <c r="N21"/>
  <c r="H21"/>
  <c r="E21"/>
  <c r="C21"/>
  <c r="B21"/>
  <c r="J20"/>
  <c r="E20"/>
  <c r="O20"/>
  <c r="I20"/>
  <c r="H20"/>
  <c r="C20"/>
  <c r="M20"/>
  <c r="D20"/>
  <c r="F20"/>
  <c r="B20"/>
  <c r="J19"/>
  <c r="I19"/>
  <c r="D19"/>
  <c r="N19"/>
  <c r="H19"/>
  <c r="E19"/>
  <c r="C19"/>
  <c r="B19"/>
  <c r="J18"/>
  <c r="E18"/>
  <c r="O18"/>
  <c r="I18"/>
  <c r="H18"/>
  <c r="C18"/>
  <c r="M18"/>
  <c r="D18"/>
  <c r="F18"/>
  <c r="B18"/>
  <c r="K37"/>
  <c r="K32"/>
  <c r="K39"/>
  <c r="K34"/>
  <c r="N18"/>
  <c r="F19"/>
  <c r="M19"/>
  <c r="O19"/>
  <c r="N20"/>
  <c r="F21"/>
  <c r="M21"/>
  <c r="O21"/>
  <c r="N23"/>
  <c r="F24"/>
  <c r="M24"/>
  <c r="O24"/>
  <c r="N25"/>
  <c r="F26"/>
  <c r="M26"/>
  <c r="O26"/>
  <c r="K18"/>
  <c r="K19"/>
  <c r="K20"/>
  <c r="K21"/>
  <c r="K23"/>
  <c r="K24"/>
  <c r="K25"/>
  <c r="K26"/>
  <c r="F34"/>
  <c r="F39"/>
  <c r="F32"/>
  <c r="K33"/>
  <c r="K35"/>
  <c r="K40"/>
  <c r="K38"/>
  <c r="F40"/>
  <c r="F33"/>
  <c r="F38"/>
  <c r="F35"/>
  <c r="F37"/>
  <c r="T15" i="1"/>
  <c r="S15"/>
  <c r="T16"/>
  <c r="S16"/>
  <c r="T17"/>
  <c r="S17"/>
  <c r="T18"/>
  <c r="S18"/>
  <c r="T19"/>
  <c r="S19"/>
  <c r="T20"/>
  <c r="S20"/>
  <c r="T21"/>
  <c r="S21"/>
  <c r="T22"/>
  <c r="S22"/>
  <c r="T23"/>
  <c r="S23"/>
  <c r="T24"/>
  <c r="S24"/>
  <c r="T25"/>
  <c r="S25"/>
  <c r="T14"/>
  <c r="S14"/>
  <c r="T13"/>
  <c r="S13"/>
  <c r="T12"/>
  <c r="S12"/>
  <c r="T11"/>
  <c r="S11"/>
  <c r="AG2" i="8"/>
  <c r="AG3"/>
  <c r="AG4"/>
  <c r="AG5"/>
  <c r="AG6"/>
  <c r="AG7"/>
  <c r="AG8"/>
  <c r="AG9"/>
  <c r="AG10"/>
  <c r="AG11"/>
  <c r="AG12"/>
  <c r="AG13"/>
  <c r="AH2" i="7"/>
  <c r="AH3"/>
  <c r="AH4"/>
  <c r="AH5"/>
  <c r="AH6"/>
  <c r="AH7"/>
  <c r="AH8"/>
  <c r="AH9"/>
  <c r="AH10"/>
  <c r="AG2" i="6"/>
  <c r="AG3"/>
  <c r="AG4"/>
  <c r="AG5"/>
  <c r="AG6"/>
  <c r="AG7"/>
  <c r="AG11" i="4"/>
  <c r="AG12"/>
  <c r="AG13"/>
  <c r="AG14"/>
  <c r="AG15"/>
  <c r="AG16"/>
  <c r="AG10"/>
  <c r="AG9"/>
  <c r="AG8"/>
  <c r="AG7"/>
  <c r="AG6"/>
  <c r="AG5"/>
  <c r="AG4"/>
  <c r="AG3"/>
  <c r="AG2"/>
  <c r="AG17"/>
  <c r="AG2" i="3"/>
  <c r="AG4"/>
  <c r="AG5"/>
  <c r="AG6"/>
  <c r="AG7"/>
  <c r="AG8"/>
  <c r="AG9"/>
  <c r="AG10"/>
  <c r="AG11"/>
  <c r="AG3"/>
  <c r="AG12"/>
  <c r="AG9" i="2"/>
  <c r="AG8"/>
  <c r="AG7"/>
  <c r="AG6"/>
  <c r="AG5"/>
  <c r="AG4"/>
  <c r="AG3"/>
  <c r="AG10"/>
  <c r="AG3" i="1"/>
  <c r="AG4"/>
  <c r="AG5"/>
  <c r="AG6"/>
  <c r="S100"/>
  <c r="T100"/>
  <c r="S101"/>
  <c r="T101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103"/>
  <c r="T106"/>
  <c r="T110"/>
  <c r="T109"/>
  <c r="T105"/>
  <c r="S105"/>
  <c r="S108"/>
  <c r="T108"/>
  <c r="S104"/>
  <c r="T104"/>
  <c r="S110"/>
  <c r="S106"/>
  <c r="T107"/>
  <c r="S107"/>
  <c r="T103"/>
  <c r="S109"/>
  <c r="S57" i="2"/>
  <c r="T57"/>
  <c r="S58"/>
  <c r="T58"/>
  <c r="S35" i="3"/>
  <c r="T35"/>
  <c r="S36"/>
  <c r="T36"/>
  <c r="S167" i="4"/>
  <c r="T167"/>
  <c r="S168"/>
  <c r="T168"/>
  <c r="T84" i="5"/>
  <c r="S84"/>
  <c r="T83"/>
  <c r="S83"/>
  <c r="T45" i="8"/>
  <c r="T83" i="7"/>
  <c r="T141" i="6"/>
  <c r="S140"/>
  <c r="T140"/>
  <c r="S141"/>
  <c r="S82" i="7"/>
  <c r="T82"/>
  <c r="S83"/>
  <c r="T44" i="8"/>
  <c r="S45"/>
  <c r="S44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12"/>
  <c r="T12"/>
  <c r="S13"/>
  <c r="T13"/>
  <c r="S14"/>
  <c r="T14"/>
  <c r="S15"/>
  <c r="T15"/>
  <c r="S16"/>
  <c r="T16"/>
  <c r="S17"/>
  <c r="T17"/>
  <c r="S18"/>
  <c r="T18"/>
  <c r="S19"/>
  <c r="T19"/>
  <c r="S20"/>
  <c r="T11"/>
  <c r="S11"/>
  <c r="S65" i="7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6"/>
  <c r="S67"/>
  <c r="S68"/>
  <c r="S69"/>
  <c r="S70"/>
  <c r="S71"/>
  <c r="S72"/>
  <c r="S73"/>
  <c r="S74"/>
  <c r="S75"/>
  <c r="S76"/>
  <c r="S77"/>
  <c r="S78"/>
  <c r="S79"/>
  <c r="S80"/>
  <c r="S12"/>
  <c r="T12"/>
  <c r="S13"/>
  <c r="T13"/>
  <c r="S14"/>
  <c r="T14"/>
  <c r="S15"/>
  <c r="T15"/>
  <c r="S16"/>
  <c r="T11"/>
  <c r="S11"/>
  <c r="S35" i="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33"/>
  <c r="S34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AG3"/>
  <c r="AG4"/>
  <c r="AG5"/>
  <c r="AG6"/>
  <c r="AG7"/>
  <c r="AG8"/>
  <c r="AG9"/>
  <c r="AG10"/>
  <c r="AG11"/>
  <c r="T11"/>
  <c r="S11"/>
  <c r="S26" i="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11"/>
  <c r="S11"/>
  <c r="T12" i="4"/>
  <c r="S12"/>
  <c r="T13"/>
  <c r="S13"/>
  <c r="T14"/>
  <c r="S14"/>
  <c r="T15"/>
  <c r="S15"/>
  <c r="T16"/>
  <c r="S16"/>
  <c r="T17"/>
  <c r="S17"/>
  <c r="T18"/>
  <c r="S18"/>
  <c r="T19"/>
  <c r="S19"/>
  <c r="T20"/>
  <c r="S20"/>
  <c r="T21"/>
  <c r="S21"/>
  <c r="T22"/>
  <c r="S22"/>
  <c r="T23"/>
  <c r="S23"/>
  <c r="T24"/>
  <c r="S24"/>
  <c r="T25"/>
  <c r="S25"/>
  <c r="T26"/>
  <c r="S26"/>
  <c r="T27"/>
  <c r="S27"/>
  <c r="T28"/>
  <c r="S28"/>
  <c r="T29"/>
  <c r="S29"/>
  <c r="T30"/>
  <c r="S30"/>
  <c r="T31"/>
  <c r="S31"/>
  <c r="T32"/>
  <c r="S32"/>
  <c r="T33"/>
  <c r="S33"/>
  <c r="T34"/>
  <c r="S34"/>
  <c r="T35"/>
  <c r="S35"/>
  <c r="T36"/>
  <c r="S36"/>
  <c r="T37"/>
  <c r="S37"/>
  <c r="T38"/>
  <c r="S38"/>
  <c r="T39"/>
  <c r="S39"/>
  <c r="T40"/>
  <c r="S40"/>
  <c r="T41"/>
  <c r="S41"/>
  <c r="T42"/>
  <c r="S42"/>
  <c r="T43"/>
  <c r="S43"/>
  <c r="T44"/>
  <c r="S44"/>
  <c r="T45"/>
  <c r="S45"/>
  <c r="T46"/>
  <c r="S46"/>
  <c r="T47"/>
  <c r="S47"/>
  <c r="T48"/>
  <c r="S48"/>
  <c r="T49"/>
  <c r="S49"/>
  <c r="T50"/>
  <c r="S50"/>
  <c r="T51"/>
  <c r="S51"/>
  <c r="T52"/>
  <c r="S52"/>
  <c r="T53"/>
  <c r="S53"/>
  <c r="T54"/>
  <c r="S54"/>
  <c r="T55"/>
  <c r="S55"/>
  <c r="T56"/>
  <c r="S56"/>
  <c r="T57"/>
  <c r="S57"/>
  <c r="T58"/>
  <c r="S58"/>
  <c r="T59"/>
  <c r="S59"/>
  <c r="T60"/>
  <c r="S60"/>
  <c r="T61"/>
  <c r="S61"/>
  <c r="T62"/>
  <c r="S62"/>
  <c r="T63"/>
  <c r="S63"/>
  <c r="T64"/>
  <c r="S64"/>
  <c r="T65"/>
  <c r="S65"/>
  <c r="T66"/>
  <c r="S66"/>
  <c r="T67"/>
  <c r="S67"/>
  <c r="T68"/>
  <c r="S68"/>
  <c r="T69"/>
  <c r="S69"/>
  <c r="T70"/>
  <c r="S70"/>
  <c r="T71"/>
  <c r="S71"/>
  <c r="T72"/>
  <c r="S72"/>
  <c r="T73"/>
  <c r="S73"/>
  <c r="T74"/>
  <c r="S74"/>
  <c r="T75"/>
  <c r="S75"/>
  <c r="T76"/>
  <c r="S76"/>
  <c r="T77"/>
  <c r="S77"/>
  <c r="T78"/>
  <c r="S78"/>
  <c r="T79"/>
  <c r="S79"/>
  <c r="T80"/>
  <c r="S80"/>
  <c r="T81"/>
  <c r="S81"/>
  <c r="T82"/>
  <c r="S82"/>
  <c r="T83"/>
  <c r="S83"/>
  <c r="T84"/>
  <c r="S84"/>
  <c r="T85"/>
  <c r="S85"/>
  <c r="T86"/>
  <c r="S86"/>
  <c r="T87"/>
  <c r="S87"/>
  <c r="T88"/>
  <c r="S88"/>
  <c r="T89"/>
  <c r="S89"/>
  <c r="T90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1"/>
  <c r="T11"/>
  <c r="S12" i="3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T11"/>
  <c r="S11"/>
  <c r="S35" i="2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28"/>
  <c r="S29"/>
  <c r="S30"/>
  <c r="S31"/>
  <c r="S32"/>
  <c r="S33"/>
  <c r="S34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T11"/>
  <c r="S11"/>
  <c r="T91" i="7"/>
  <c r="T90" i="5"/>
  <c r="T47" i="8"/>
  <c r="T93" i="5"/>
  <c r="T177" i="4"/>
  <c r="T45" i="3"/>
  <c r="T67" i="2"/>
  <c r="T85" i="7"/>
  <c r="S60" i="2"/>
  <c r="T48" i="8"/>
  <c r="S85" i="7"/>
  <c r="T143" i="6"/>
  <c r="S143"/>
  <c r="S86" i="5"/>
  <c r="S170" i="4"/>
  <c r="S38" i="3"/>
  <c r="T49" i="8"/>
  <c r="T86" i="7"/>
  <c r="S144" i="6"/>
  <c r="S88" i="5"/>
  <c r="S87"/>
  <c r="T170" i="4"/>
  <c r="T38" i="3"/>
  <c r="T60" i="2"/>
  <c r="S86" i="7"/>
  <c r="T144" i="6"/>
  <c r="S89" i="5"/>
  <c r="T171" i="4"/>
  <c r="S171"/>
  <c r="S39" i="3"/>
  <c r="S61" i="2"/>
  <c r="T50" i="8"/>
  <c r="S172" i="4"/>
  <c r="S40" i="3"/>
  <c r="S62" i="2"/>
  <c r="T52" i="8"/>
  <c r="T39" i="3"/>
  <c r="T61" i="2"/>
  <c r="T87" i="7"/>
  <c r="S90" i="5"/>
  <c r="T40" i="3"/>
  <c r="T62" i="2"/>
  <c r="T53" i="8"/>
  <c r="T88" i="7"/>
  <c r="S87"/>
  <c r="T145" i="6"/>
  <c r="S91" i="5"/>
  <c r="T172" i="4"/>
  <c r="S63" i="2"/>
  <c r="T54" i="8"/>
  <c r="S88" i="7"/>
  <c r="T146" i="6"/>
  <c r="S146"/>
  <c r="S92" i="5"/>
  <c r="S173" i="4"/>
  <c r="S41" i="3"/>
  <c r="S51" i="8"/>
  <c r="S149" i="6"/>
  <c r="S47" i="8"/>
  <c r="T89" i="7"/>
  <c r="S93" i="5"/>
  <c r="T173" i="4"/>
  <c r="T41" i="3"/>
  <c r="T63" i="2"/>
  <c r="S64"/>
  <c r="S48" i="8"/>
  <c r="S89" i="7"/>
  <c r="T147" i="6"/>
  <c r="S147"/>
  <c r="T86" i="5"/>
  <c r="S174" i="4"/>
  <c r="S42" i="3"/>
  <c r="S49" i="8"/>
  <c r="T90" i="7"/>
  <c r="S148" i="6"/>
  <c r="T88" i="5"/>
  <c r="T87"/>
  <c r="T174" i="4"/>
  <c r="T42" i="3"/>
  <c r="T64" i="2"/>
  <c r="S90" i="7"/>
  <c r="T148" i="6"/>
  <c r="T89" i="5"/>
  <c r="T175" i="4"/>
  <c r="S175"/>
  <c r="S43" i="3"/>
  <c r="S65" i="2"/>
  <c r="S50" i="8"/>
  <c r="S176" i="4"/>
  <c r="S44" i="3"/>
  <c r="S66" i="2"/>
  <c r="S52" i="8"/>
  <c r="T43" i="3"/>
  <c r="T65" i="2"/>
  <c r="T51" i="8"/>
  <c r="S145" i="6"/>
  <c r="T44" i="3"/>
  <c r="T66" i="2"/>
  <c r="S53" i="8"/>
  <c r="T92" i="7"/>
  <c r="S91"/>
  <c r="T149" i="6"/>
  <c r="T91" i="5"/>
  <c r="T176" i="4"/>
  <c r="S67" i="2"/>
  <c r="S54" i="8"/>
  <c r="S92" i="7"/>
  <c r="T150" i="6"/>
  <c r="S150"/>
  <c r="T92" i="5"/>
  <c r="S177" i="4"/>
  <c r="S45" i="3"/>
  <c r="T8" i="1"/>
  <c r="U8"/>
  <c r="U7"/>
  <c r="U6"/>
  <c r="U5"/>
  <c r="W4"/>
  <c r="U4"/>
  <c r="V4"/>
  <c r="W3"/>
  <c r="U3"/>
  <c r="V3"/>
  <c r="W2"/>
  <c r="W8"/>
  <c r="U2"/>
  <c r="V2"/>
  <c r="W4" i="8"/>
  <c r="W3"/>
  <c r="W2"/>
  <c r="W8"/>
  <c r="W4" i="7"/>
  <c r="W3"/>
  <c r="W2"/>
  <c r="W8"/>
  <c r="W4" i="6"/>
  <c r="W3"/>
  <c r="W2"/>
  <c r="W8"/>
  <c r="W4" i="5"/>
  <c r="W3"/>
  <c r="W2"/>
  <c r="W8"/>
  <c r="W4" i="4"/>
  <c r="W3"/>
  <c r="W2"/>
  <c r="X4" i="3"/>
  <c r="X3"/>
  <c r="X2"/>
  <c r="X8"/>
  <c r="W4" i="2"/>
  <c r="W3"/>
  <c r="W2"/>
  <c r="W8"/>
  <c r="W8" i="4"/>
  <c r="P44" i="8"/>
  <c r="Q44"/>
  <c r="R44"/>
  <c r="P45"/>
  <c r="Q45"/>
  <c r="R45"/>
  <c r="P82" i="7"/>
  <c r="Q82"/>
  <c r="R82"/>
  <c r="P83"/>
  <c r="Q83"/>
  <c r="R83"/>
  <c r="P140" i="6"/>
  <c r="Q140"/>
  <c r="R140"/>
  <c r="P141"/>
  <c r="Q141"/>
  <c r="R141"/>
  <c r="P83" i="5"/>
  <c r="Q83"/>
  <c r="R83"/>
  <c r="P84"/>
  <c r="Q84"/>
  <c r="R84"/>
  <c r="P167" i="4"/>
  <c r="Q167"/>
  <c r="R167"/>
  <c r="P168"/>
  <c r="Q168"/>
  <c r="R168"/>
  <c r="P35" i="3"/>
  <c r="Q35"/>
  <c r="R35"/>
  <c r="P36"/>
  <c r="Q36"/>
  <c r="R36"/>
  <c r="P57" i="2"/>
  <c r="Q57"/>
  <c r="R57"/>
  <c r="P58"/>
  <c r="Q58"/>
  <c r="R58"/>
  <c r="Q100" i="1"/>
  <c r="R100"/>
  <c r="Q101"/>
  <c r="R101"/>
  <c r="P100"/>
  <c r="P101"/>
  <c r="O45" i="8"/>
  <c r="N45"/>
  <c r="M45"/>
  <c r="L45"/>
  <c r="K45"/>
  <c r="J45"/>
  <c r="I45"/>
  <c r="H45"/>
  <c r="G45"/>
  <c r="F45"/>
  <c r="E45"/>
  <c r="D45"/>
  <c r="O44"/>
  <c r="N44"/>
  <c r="M44"/>
  <c r="L44"/>
  <c r="K44"/>
  <c r="J44"/>
  <c r="I44"/>
  <c r="H44"/>
  <c r="G44"/>
  <c r="F44"/>
  <c r="E44"/>
  <c r="D44"/>
  <c r="O83" i="7"/>
  <c r="N83"/>
  <c r="M83"/>
  <c r="L83"/>
  <c r="K83"/>
  <c r="J83"/>
  <c r="I83"/>
  <c r="H83"/>
  <c r="G83"/>
  <c r="F83"/>
  <c r="E83"/>
  <c r="D83"/>
  <c r="O82"/>
  <c r="N82"/>
  <c r="M82"/>
  <c r="L82"/>
  <c r="K82"/>
  <c r="J82"/>
  <c r="I82"/>
  <c r="H82"/>
  <c r="G82"/>
  <c r="F82"/>
  <c r="E82"/>
  <c r="D82"/>
  <c r="O141" i="6"/>
  <c r="N141"/>
  <c r="M141"/>
  <c r="L141"/>
  <c r="K141"/>
  <c r="J141"/>
  <c r="I141"/>
  <c r="H141"/>
  <c r="G141"/>
  <c r="F141"/>
  <c r="E141"/>
  <c r="D141"/>
  <c r="O140"/>
  <c r="N140"/>
  <c r="M140"/>
  <c r="L140"/>
  <c r="K140"/>
  <c r="J140"/>
  <c r="I140"/>
  <c r="H140"/>
  <c r="G140"/>
  <c r="F140"/>
  <c r="E140"/>
  <c r="D140"/>
  <c r="O84" i="5"/>
  <c r="N84"/>
  <c r="M84"/>
  <c r="L84"/>
  <c r="K84"/>
  <c r="J84"/>
  <c r="I84"/>
  <c r="H84"/>
  <c r="G84"/>
  <c r="F84"/>
  <c r="E84"/>
  <c r="D84"/>
  <c r="O83"/>
  <c r="N83"/>
  <c r="M83"/>
  <c r="L83"/>
  <c r="K83"/>
  <c r="J83"/>
  <c r="I83"/>
  <c r="H83"/>
  <c r="G83"/>
  <c r="F83"/>
  <c r="E83"/>
  <c r="D83"/>
  <c r="O168" i="4"/>
  <c r="N168"/>
  <c r="M168"/>
  <c r="L168"/>
  <c r="K168"/>
  <c r="J168"/>
  <c r="I168"/>
  <c r="H168"/>
  <c r="G168"/>
  <c r="F168"/>
  <c r="E168"/>
  <c r="D168"/>
  <c r="O167"/>
  <c r="N167"/>
  <c r="M167"/>
  <c r="L167"/>
  <c r="K167"/>
  <c r="J167"/>
  <c r="I167"/>
  <c r="H167"/>
  <c r="G167"/>
  <c r="F167"/>
  <c r="E167"/>
  <c r="D167"/>
  <c r="O36" i="3"/>
  <c r="N36"/>
  <c r="M36"/>
  <c r="L36"/>
  <c r="K36"/>
  <c r="J36"/>
  <c r="I36"/>
  <c r="H36"/>
  <c r="G36"/>
  <c r="F36"/>
  <c r="E36"/>
  <c r="D36"/>
  <c r="O35"/>
  <c r="N35"/>
  <c r="M35"/>
  <c r="L35"/>
  <c r="K35"/>
  <c r="J35"/>
  <c r="I35"/>
  <c r="H35"/>
  <c r="G35"/>
  <c r="F35"/>
  <c r="E35"/>
  <c r="D35"/>
  <c r="E100" i="1"/>
  <c r="F100"/>
  <c r="G100"/>
  <c r="H100"/>
  <c r="I100"/>
  <c r="J100"/>
  <c r="K100"/>
  <c r="L100"/>
  <c r="M100"/>
  <c r="N100"/>
  <c r="O100"/>
  <c r="E101"/>
  <c r="F101"/>
  <c r="G101"/>
  <c r="H101"/>
  <c r="I101"/>
  <c r="J101"/>
  <c r="K101"/>
  <c r="L101"/>
  <c r="M101"/>
  <c r="N101"/>
  <c r="O101"/>
  <c r="D101"/>
  <c r="D100"/>
  <c r="E57" i="2"/>
  <c r="F57"/>
  <c r="G57"/>
  <c r="H57"/>
  <c r="I57"/>
  <c r="J57"/>
  <c r="K57"/>
  <c r="L57"/>
  <c r="M57"/>
  <c r="N57"/>
  <c r="O57"/>
  <c r="E58"/>
  <c r="F58"/>
  <c r="G58"/>
  <c r="H58"/>
  <c r="I58"/>
  <c r="J58"/>
  <c r="K58"/>
  <c r="L58"/>
  <c r="M58"/>
  <c r="N58"/>
  <c r="O58"/>
  <c r="D58"/>
  <c r="D57"/>
  <c r="Q42" i="8"/>
  <c r="P42"/>
  <c r="R42"/>
  <c r="O42"/>
  <c r="Q41"/>
  <c r="P41"/>
  <c r="R41"/>
  <c r="O41"/>
  <c r="Q40"/>
  <c r="P40"/>
  <c r="R40"/>
  <c r="O40"/>
  <c r="Q39"/>
  <c r="P39"/>
  <c r="R39"/>
  <c r="O39"/>
  <c r="Q38"/>
  <c r="P38"/>
  <c r="R38"/>
  <c r="O38"/>
  <c r="Q37"/>
  <c r="P37"/>
  <c r="R37"/>
  <c r="O37"/>
  <c r="Q36"/>
  <c r="P36"/>
  <c r="R36"/>
  <c r="O36"/>
  <c r="Q35"/>
  <c r="P35"/>
  <c r="R35"/>
  <c r="O35"/>
  <c r="Q34"/>
  <c r="P34"/>
  <c r="R34"/>
  <c r="O34"/>
  <c r="Q33"/>
  <c r="P33"/>
  <c r="R33"/>
  <c r="O33"/>
  <c r="Q32"/>
  <c r="P32"/>
  <c r="R32"/>
  <c r="O32"/>
  <c r="Q31"/>
  <c r="P31"/>
  <c r="R31"/>
  <c r="O31"/>
  <c r="Q30"/>
  <c r="P30"/>
  <c r="R30"/>
  <c r="O30"/>
  <c r="Q29"/>
  <c r="P29"/>
  <c r="R29"/>
  <c r="O29"/>
  <c r="Q28"/>
  <c r="P28"/>
  <c r="R28"/>
  <c r="O28"/>
  <c r="Q27"/>
  <c r="P27"/>
  <c r="R27"/>
  <c r="O27"/>
  <c r="Q26"/>
  <c r="P26"/>
  <c r="R26"/>
  <c r="O26"/>
  <c r="Q25"/>
  <c r="P25"/>
  <c r="R25"/>
  <c r="O25"/>
  <c r="Q24"/>
  <c r="P24"/>
  <c r="R24"/>
  <c r="O24"/>
  <c r="Q23"/>
  <c r="P23"/>
  <c r="R23"/>
  <c r="O23"/>
  <c r="Q22"/>
  <c r="P22"/>
  <c r="R22"/>
  <c r="O22"/>
  <c r="Q21"/>
  <c r="P21"/>
  <c r="R21"/>
  <c r="O21"/>
  <c r="Q20"/>
  <c r="P20"/>
  <c r="R20"/>
  <c r="O20"/>
  <c r="Q19"/>
  <c r="P19"/>
  <c r="R19"/>
  <c r="O19"/>
  <c r="Q18"/>
  <c r="P18"/>
  <c r="R18"/>
  <c r="O18"/>
  <c r="Q17"/>
  <c r="P17"/>
  <c r="R17"/>
  <c r="O17"/>
  <c r="Q16"/>
  <c r="P16"/>
  <c r="R16"/>
  <c r="O16"/>
  <c r="Q15"/>
  <c r="P15"/>
  <c r="R15"/>
  <c r="O15"/>
  <c r="Q14"/>
  <c r="P14"/>
  <c r="R14"/>
  <c r="O14"/>
  <c r="Q13"/>
  <c r="P13"/>
  <c r="R13"/>
  <c r="O13"/>
  <c r="Q12"/>
  <c r="P12"/>
  <c r="R12"/>
  <c r="O12"/>
  <c r="Q11"/>
  <c r="P11"/>
  <c r="R11"/>
  <c r="O11"/>
  <c r="T8"/>
  <c r="U6"/>
  <c r="U2"/>
  <c r="U3"/>
  <c r="V3"/>
  <c r="U4"/>
  <c r="U5"/>
  <c r="U7"/>
  <c r="U8"/>
  <c r="V4"/>
  <c r="V2"/>
  <c r="Q80" i="7"/>
  <c r="P80"/>
  <c r="R80"/>
  <c r="O80"/>
  <c r="Q79"/>
  <c r="P79"/>
  <c r="R79"/>
  <c r="O79"/>
  <c r="Q78"/>
  <c r="P78"/>
  <c r="R78"/>
  <c r="O78"/>
  <c r="Q77"/>
  <c r="P77"/>
  <c r="R77"/>
  <c r="O77"/>
  <c r="Q76"/>
  <c r="P76"/>
  <c r="R76"/>
  <c r="O76"/>
  <c r="Q75"/>
  <c r="P75"/>
  <c r="R75"/>
  <c r="O75"/>
  <c r="Q74"/>
  <c r="P74"/>
  <c r="R74"/>
  <c r="O74"/>
  <c r="Q73"/>
  <c r="P73"/>
  <c r="R73"/>
  <c r="O73"/>
  <c r="Q72"/>
  <c r="P72"/>
  <c r="R72"/>
  <c r="O72"/>
  <c r="Q71"/>
  <c r="P71"/>
  <c r="R71"/>
  <c r="O71"/>
  <c r="Q70"/>
  <c r="P70"/>
  <c r="R70"/>
  <c r="O70"/>
  <c r="Q69"/>
  <c r="P69"/>
  <c r="R69"/>
  <c r="O69"/>
  <c r="Q68"/>
  <c r="P68"/>
  <c r="R68"/>
  <c r="O68"/>
  <c r="Q67"/>
  <c r="P67"/>
  <c r="R67"/>
  <c r="O67"/>
  <c r="Q66"/>
  <c r="P66"/>
  <c r="R66"/>
  <c r="O66"/>
  <c r="Q65"/>
  <c r="P65"/>
  <c r="R65"/>
  <c r="O65"/>
  <c r="Q64"/>
  <c r="P64"/>
  <c r="R64"/>
  <c r="O64"/>
  <c r="Q63"/>
  <c r="P63"/>
  <c r="R63"/>
  <c r="O63"/>
  <c r="Q62"/>
  <c r="P62"/>
  <c r="R62"/>
  <c r="O62"/>
  <c r="Q61"/>
  <c r="P61"/>
  <c r="R61"/>
  <c r="O61"/>
  <c r="Q60"/>
  <c r="P60"/>
  <c r="R60"/>
  <c r="O60"/>
  <c r="Q59"/>
  <c r="P59"/>
  <c r="R59"/>
  <c r="O59"/>
  <c r="Q58"/>
  <c r="P58"/>
  <c r="R58"/>
  <c r="O58"/>
  <c r="Q57"/>
  <c r="P57"/>
  <c r="R57"/>
  <c r="O57"/>
  <c r="Q56"/>
  <c r="P56"/>
  <c r="R56"/>
  <c r="O56"/>
  <c r="Q55"/>
  <c r="P55"/>
  <c r="R55"/>
  <c r="O55"/>
  <c r="Q54"/>
  <c r="P54"/>
  <c r="R54"/>
  <c r="O54"/>
  <c r="Q53"/>
  <c r="P53"/>
  <c r="R53"/>
  <c r="O53"/>
  <c r="Q52"/>
  <c r="P52"/>
  <c r="R52"/>
  <c r="O52"/>
  <c r="Q51"/>
  <c r="P51"/>
  <c r="R51"/>
  <c r="O51"/>
  <c r="Q50"/>
  <c r="P50"/>
  <c r="R50"/>
  <c r="O50"/>
  <c r="Q49"/>
  <c r="P49"/>
  <c r="R49"/>
  <c r="O49"/>
  <c r="Q48"/>
  <c r="P48"/>
  <c r="R48"/>
  <c r="O48"/>
  <c r="Q47"/>
  <c r="P47"/>
  <c r="R47"/>
  <c r="O47"/>
  <c r="Q46"/>
  <c r="P46"/>
  <c r="R46"/>
  <c r="O46"/>
  <c r="Q45"/>
  <c r="P45"/>
  <c r="R45"/>
  <c r="O45"/>
  <c r="Q44"/>
  <c r="P44"/>
  <c r="R44"/>
  <c r="O44"/>
  <c r="Q43"/>
  <c r="P43"/>
  <c r="R43"/>
  <c r="O43"/>
  <c r="Q42"/>
  <c r="P42"/>
  <c r="R42"/>
  <c r="O42"/>
  <c r="Q41"/>
  <c r="P41"/>
  <c r="R41"/>
  <c r="O41"/>
  <c r="Q40"/>
  <c r="P40"/>
  <c r="R40"/>
  <c r="O40"/>
  <c r="Q39"/>
  <c r="P39"/>
  <c r="R39"/>
  <c r="O39"/>
  <c r="Q38"/>
  <c r="P38"/>
  <c r="R38"/>
  <c r="O38"/>
  <c r="Q37"/>
  <c r="P37"/>
  <c r="R37"/>
  <c r="O37"/>
  <c r="Q36"/>
  <c r="P36"/>
  <c r="R36"/>
  <c r="O36"/>
  <c r="Q35"/>
  <c r="P35"/>
  <c r="R35"/>
  <c r="O35"/>
  <c r="Q34"/>
  <c r="P34"/>
  <c r="R34"/>
  <c r="O34"/>
  <c r="Q33"/>
  <c r="P33"/>
  <c r="R33"/>
  <c r="O33"/>
  <c r="Q32"/>
  <c r="P32"/>
  <c r="R32"/>
  <c r="O32"/>
  <c r="Q31"/>
  <c r="P31"/>
  <c r="R31"/>
  <c r="O31"/>
  <c r="Q30"/>
  <c r="P30"/>
  <c r="R30"/>
  <c r="O30"/>
  <c r="Q29"/>
  <c r="P29"/>
  <c r="R29"/>
  <c r="O29"/>
  <c r="Q28"/>
  <c r="P28"/>
  <c r="R28"/>
  <c r="O28"/>
  <c r="Q27"/>
  <c r="P27"/>
  <c r="R27"/>
  <c r="O27"/>
  <c r="Q26"/>
  <c r="P26"/>
  <c r="R26"/>
  <c r="O26"/>
  <c r="Q25"/>
  <c r="P25"/>
  <c r="R25"/>
  <c r="O25"/>
  <c r="Q24"/>
  <c r="P24"/>
  <c r="R24"/>
  <c r="O24"/>
  <c r="Q23"/>
  <c r="P23"/>
  <c r="R23"/>
  <c r="O23"/>
  <c r="Q22"/>
  <c r="P22"/>
  <c r="R22"/>
  <c r="O22"/>
  <c r="Q21"/>
  <c r="P21"/>
  <c r="R21"/>
  <c r="O21"/>
  <c r="Q20"/>
  <c r="P20"/>
  <c r="R20"/>
  <c r="O20"/>
  <c r="Q19"/>
  <c r="P19"/>
  <c r="R19"/>
  <c r="O19"/>
  <c r="Q18"/>
  <c r="P18"/>
  <c r="R18"/>
  <c r="O18"/>
  <c r="Q17"/>
  <c r="P17"/>
  <c r="R17"/>
  <c r="O17"/>
  <c r="Q16"/>
  <c r="P16"/>
  <c r="R16"/>
  <c r="O16"/>
  <c r="Q15"/>
  <c r="P15"/>
  <c r="R15"/>
  <c r="O15"/>
  <c r="Q14"/>
  <c r="P14"/>
  <c r="R14"/>
  <c r="O14"/>
  <c r="Q13"/>
  <c r="P13"/>
  <c r="R13"/>
  <c r="O13"/>
  <c r="Q12"/>
  <c r="P12"/>
  <c r="R12"/>
  <c r="O12"/>
  <c r="Q11"/>
  <c r="P11"/>
  <c r="R11"/>
  <c r="O11"/>
  <c r="T8"/>
  <c r="U8"/>
  <c r="U6"/>
  <c r="U2"/>
  <c r="U5"/>
  <c r="V2"/>
  <c r="U3"/>
  <c r="V3"/>
  <c r="U4"/>
  <c r="U7"/>
  <c r="V4"/>
  <c r="Q138" i="6"/>
  <c r="P138"/>
  <c r="R138"/>
  <c r="O138"/>
  <c r="Q137"/>
  <c r="P137"/>
  <c r="R137"/>
  <c r="O137"/>
  <c r="Q136"/>
  <c r="P136"/>
  <c r="R136"/>
  <c r="O136"/>
  <c r="Q135"/>
  <c r="P135"/>
  <c r="R135"/>
  <c r="O135"/>
  <c r="Q134"/>
  <c r="P134"/>
  <c r="R134"/>
  <c r="O134"/>
  <c r="Q133"/>
  <c r="P133"/>
  <c r="R133"/>
  <c r="O133"/>
  <c r="Q132"/>
  <c r="P132"/>
  <c r="R132"/>
  <c r="O132"/>
  <c r="Q131"/>
  <c r="P131"/>
  <c r="R131"/>
  <c r="O131"/>
  <c r="Q130"/>
  <c r="P130"/>
  <c r="R130"/>
  <c r="O130"/>
  <c r="Q129"/>
  <c r="P129"/>
  <c r="R129"/>
  <c r="O129"/>
  <c r="Q128"/>
  <c r="P128"/>
  <c r="R128"/>
  <c r="O128"/>
  <c r="Q127"/>
  <c r="P127"/>
  <c r="R127"/>
  <c r="O127"/>
  <c r="Q126"/>
  <c r="P126"/>
  <c r="R126"/>
  <c r="O126"/>
  <c r="Q125"/>
  <c r="P125"/>
  <c r="R125"/>
  <c r="O125"/>
  <c r="Q124"/>
  <c r="P124"/>
  <c r="R124"/>
  <c r="O124"/>
  <c r="Q123"/>
  <c r="P123"/>
  <c r="R123"/>
  <c r="O123"/>
  <c r="Q122"/>
  <c r="P122"/>
  <c r="R122"/>
  <c r="O122"/>
  <c r="Q121"/>
  <c r="P121"/>
  <c r="R121"/>
  <c r="O121"/>
  <c r="Q120"/>
  <c r="P120"/>
  <c r="R120"/>
  <c r="O120"/>
  <c r="Q119"/>
  <c r="P119"/>
  <c r="R119"/>
  <c r="O119"/>
  <c r="Q118"/>
  <c r="P118"/>
  <c r="R118"/>
  <c r="O118"/>
  <c r="Q117"/>
  <c r="P117"/>
  <c r="R117"/>
  <c r="O117"/>
  <c r="Q116"/>
  <c r="P116"/>
  <c r="R116"/>
  <c r="O116"/>
  <c r="Q115"/>
  <c r="P115"/>
  <c r="R115"/>
  <c r="O115"/>
  <c r="Q114"/>
  <c r="P114"/>
  <c r="R114"/>
  <c r="O114"/>
  <c r="Q113"/>
  <c r="P113"/>
  <c r="R113"/>
  <c r="O113"/>
  <c r="Q112"/>
  <c r="P112"/>
  <c r="R112"/>
  <c r="O112"/>
  <c r="Q111"/>
  <c r="P111"/>
  <c r="R111"/>
  <c r="O111"/>
  <c r="Q110"/>
  <c r="P110"/>
  <c r="R110"/>
  <c r="O110"/>
  <c r="Q109"/>
  <c r="P109"/>
  <c r="R109"/>
  <c r="O109"/>
  <c r="Q108"/>
  <c r="P108"/>
  <c r="R108"/>
  <c r="O108"/>
  <c r="Q107"/>
  <c r="P107"/>
  <c r="R107"/>
  <c r="O107"/>
  <c r="Q106"/>
  <c r="P106"/>
  <c r="R106"/>
  <c r="O106"/>
  <c r="Q105"/>
  <c r="P105"/>
  <c r="R105"/>
  <c r="O105"/>
  <c r="Q104"/>
  <c r="P104"/>
  <c r="R104"/>
  <c r="O104"/>
  <c r="Q103"/>
  <c r="P103"/>
  <c r="R103"/>
  <c r="O103"/>
  <c r="Q102"/>
  <c r="P102"/>
  <c r="R102"/>
  <c r="O102"/>
  <c r="Q101"/>
  <c r="P101"/>
  <c r="R101"/>
  <c r="O101"/>
  <c r="Q100"/>
  <c r="P100"/>
  <c r="R100"/>
  <c r="O100"/>
  <c r="Q99"/>
  <c r="P99"/>
  <c r="R99"/>
  <c r="O99"/>
  <c r="Q98"/>
  <c r="P98"/>
  <c r="R98"/>
  <c r="O98"/>
  <c r="Q97"/>
  <c r="P97"/>
  <c r="R97"/>
  <c r="O97"/>
  <c r="Q96"/>
  <c r="P96"/>
  <c r="R96"/>
  <c r="O96"/>
  <c r="Q95"/>
  <c r="P95"/>
  <c r="R95"/>
  <c r="O95"/>
  <c r="Q94"/>
  <c r="P94"/>
  <c r="R94"/>
  <c r="O94"/>
  <c r="Q93"/>
  <c r="P93"/>
  <c r="R93"/>
  <c r="O93"/>
  <c r="Q92"/>
  <c r="P92"/>
  <c r="R92"/>
  <c r="O92"/>
  <c r="Q91"/>
  <c r="P91"/>
  <c r="R91"/>
  <c r="O91"/>
  <c r="Q90"/>
  <c r="P90"/>
  <c r="R90"/>
  <c r="O90"/>
  <c r="Q89"/>
  <c r="P89"/>
  <c r="R89"/>
  <c r="O89"/>
  <c r="Q88"/>
  <c r="P88"/>
  <c r="R88"/>
  <c r="O88"/>
  <c r="Q87"/>
  <c r="P87"/>
  <c r="R87"/>
  <c r="O87"/>
  <c r="Q86"/>
  <c r="P86"/>
  <c r="R86"/>
  <c r="O86"/>
  <c r="Q85"/>
  <c r="P85"/>
  <c r="R85"/>
  <c r="O85"/>
  <c r="Q84"/>
  <c r="P84"/>
  <c r="R84"/>
  <c r="O84"/>
  <c r="Q83"/>
  <c r="P83"/>
  <c r="R83"/>
  <c r="O83"/>
  <c r="Q82"/>
  <c r="P82"/>
  <c r="R82"/>
  <c r="O82"/>
  <c r="Q81"/>
  <c r="P81"/>
  <c r="R81"/>
  <c r="O81"/>
  <c r="Q80"/>
  <c r="P80"/>
  <c r="R80"/>
  <c r="O80"/>
  <c r="Q79"/>
  <c r="P79"/>
  <c r="R79"/>
  <c r="O79"/>
  <c r="Q78"/>
  <c r="P78"/>
  <c r="R78"/>
  <c r="O78"/>
  <c r="Q77"/>
  <c r="P77"/>
  <c r="R77"/>
  <c r="O77"/>
  <c r="Q76"/>
  <c r="P76"/>
  <c r="R76"/>
  <c r="O76"/>
  <c r="Q75"/>
  <c r="P75"/>
  <c r="R75"/>
  <c r="O75"/>
  <c r="Q74"/>
  <c r="P74"/>
  <c r="R74"/>
  <c r="O74"/>
  <c r="Q73"/>
  <c r="P73"/>
  <c r="R73"/>
  <c r="O73"/>
  <c r="Q72"/>
  <c r="P72"/>
  <c r="R72"/>
  <c r="O72"/>
  <c r="Q71"/>
  <c r="P71"/>
  <c r="R71"/>
  <c r="O71"/>
  <c r="Q70"/>
  <c r="P70"/>
  <c r="R70"/>
  <c r="O70"/>
  <c r="Q69"/>
  <c r="P69"/>
  <c r="R69"/>
  <c r="O69"/>
  <c r="Q68"/>
  <c r="P68"/>
  <c r="R68"/>
  <c r="O68"/>
  <c r="Q67"/>
  <c r="P67"/>
  <c r="R67"/>
  <c r="O67"/>
  <c r="Q66"/>
  <c r="P66"/>
  <c r="R66"/>
  <c r="O66"/>
  <c r="Q65"/>
  <c r="P65"/>
  <c r="R65"/>
  <c r="O65"/>
  <c r="Q64"/>
  <c r="P64"/>
  <c r="R64"/>
  <c r="O64"/>
  <c r="Q63"/>
  <c r="P63"/>
  <c r="R63"/>
  <c r="O63"/>
  <c r="Q62"/>
  <c r="P62"/>
  <c r="R62"/>
  <c r="O62"/>
  <c r="Q61"/>
  <c r="P61"/>
  <c r="R61"/>
  <c r="O61"/>
  <c r="Q60"/>
  <c r="P60"/>
  <c r="R60"/>
  <c r="O60"/>
  <c r="Q59"/>
  <c r="P59"/>
  <c r="R59"/>
  <c r="O59"/>
  <c r="Q58"/>
  <c r="P58"/>
  <c r="R58"/>
  <c r="O58"/>
  <c r="Q57"/>
  <c r="P57"/>
  <c r="R57"/>
  <c r="O57"/>
  <c r="Q56"/>
  <c r="P56"/>
  <c r="R56"/>
  <c r="O56"/>
  <c r="Q55"/>
  <c r="P55"/>
  <c r="R55"/>
  <c r="O55"/>
  <c r="Q54"/>
  <c r="P54"/>
  <c r="R54"/>
  <c r="O54"/>
  <c r="Q53"/>
  <c r="P53"/>
  <c r="R53"/>
  <c r="O53"/>
  <c r="Q52"/>
  <c r="P52"/>
  <c r="R52"/>
  <c r="O52"/>
  <c r="Q51"/>
  <c r="P51"/>
  <c r="R51"/>
  <c r="O51"/>
  <c r="Q50"/>
  <c r="P50"/>
  <c r="R50"/>
  <c r="O50"/>
  <c r="Q49"/>
  <c r="P49"/>
  <c r="R49"/>
  <c r="O49"/>
  <c r="Q48"/>
  <c r="P48"/>
  <c r="R48"/>
  <c r="O48"/>
  <c r="Q47"/>
  <c r="P47"/>
  <c r="R47"/>
  <c r="O47"/>
  <c r="Q46"/>
  <c r="P46"/>
  <c r="R46"/>
  <c r="O46"/>
  <c r="Q45"/>
  <c r="P45"/>
  <c r="R45"/>
  <c r="O45"/>
  <c r="Q44"/>
  <c r="P44"/>
  <c r="R44"/>
  <c r="O44"/>
  <c r="Q43"/>
  <c r="P43"/>
  <c r="R43"/>
  <c r="O43"/>
  <c r="Q42"/>
  <c r="P42"/>
  <c r="R42"/>
  <c r="O42"/>
  <c r="Q41"/>
  <c r="P41"/>
  <c r="R41"/>
  <c r="O41"/>
  <c r="Q40"/>
  <c r="P40"/>
  <c r="R40"/>
  <c r="O40"/>
  <c r="Q39"/>
  <c r="P39"/>
  <c r="R39"/>
  <c r="O39"/>
  <c r="Q38"/>
  <c r="P38"/>
  <c r="R38"/>
  <c r="O38"/>
  <c r="Q37"/>
  <c r="P37"/>
  <c r="R37"/>
  <c r="O37"/>
  <c r="Q36"/>
  <c r="P36"/>
  <c r="R36"/>
  <c r="O36"/>
  <c r="Q35"/>
  <c r="P35"/>
  <c r="R35"/>
  <c r="O35"/>
  <c r="Q34"/>
  <c r="P34"/>
  <c r="R34"/>
  <c r="O34"/>
  <c r="Q33"/>
  <c r="P33"/>
  <c r="R33"/>
  <c r="O33"/>
  <c r="Q32"/>
  <c r="P32"/>
  <c r="R32"/>
  <c r="O32"/>
  <c r="Q31"/>
  <c r="P31"/>
  <c r="R31"/>
  <c r="O31"/>
  <c r="Q30"/>
  <c r="P30"/>
  <c r="R30"/>
  <c r="O30"/>
  <c r="Q29"/>
  <c r="P29"/>
  <c r="R29"/>
  <c r="O29"/>
  <c r="Q28"/>
  <c r="P28"/>
  <c r="R28"/>
  <c r="O28"/>
  <c r="Q27"/>
  <c r="P27"/>
  <c r="R27"/>
  <c r="O27"/>
  <c r="Q26"/>
  <c r="P26"/>
  <c r="R26"/>
  <c r="O26"/>
  <c r="Q25"/>
  <c r="P25"/>
  <c r="R25"/>
  <c r="O25"/>
  <c r="Q24"/>
  <c r="P24"/>
  <c r="R24"/>
  <c r="O24"/>
  <c r="Q23"/>
  <c r="P23"/>
  <c r="R23"/>
  <c r="O23"/>
  <c r="Q22"/>
  <c r="P22"/>
  <c r="R22"/>
  <c r="O22"/>
  <c r="Q21"/>
  <c r="P21"/>
  <c r="R21"/>
  <c r="O21"/>
  <c r="Q20"/>
  <c r="P20"/>
  <c r="R20"/>
  <c r="O20"/>
  <c r="Q19"/>
  <c r="P19"/>
  <c r="R19"/>
  <c r="O19"/>
  <c r="Q18"/>
  <c r="P18"/>
  <c r="R18"/>
  <c r="O18"/>
  <c r="Q17"/>
  <c r="P17"/>
  <c r="R17"/>
  <c r="O17"/>
  <c r="Q16"/>
  <c r="P16"/>
  <c r="R16"/>
  <c r="O16"/>
  <c r="Q15"/>
  <c r="P15"/>
  <c r="R15"/>
  <c r="O15"/>
  <c r="Q14"/>
  <c r="P14"/>
  <c r="R14"/>
  <c r="O14"/>
  <c r="Q13"/>
  <c r="P13"/>
  <c r="R13"/>
  <c r="O13"/>
  <c r="Q12"/>
  <c r="P12"/>
  <c r="R12"/>
  <c r="O12"/>
  <c r="Q11"/>
  <c r="P11"/>
  <c r="R11"/>
  <c r="O11"/>
  <c r="T8"/>
  <c r="U6"/>
  <c r="U2"/>
  <c r="U3"/>
  <c r="V3"/>
  <c r="U4"/>
  <c r="U5"/>
  <c r="U7"/>
  <c r="U8"/>
  <c r="V4"/>
  <c r="V2"/>
  <c r="Q81" i="5"/>
  <c r="P81"/>
  <c r="R81"/>
  <c r="O81"/>
  <c r="Q80"/>
  <c r="P80"/>
  <c r="R80"/>
  <c r="O80"/>
  <c r="Q79"/>
  <c r="P79"/>
  <c r="R79"/>
  <c r="O79"/>
  <c r="Q78"/>
  <c r="P78"/>
  <c r="R78"/>
  <c r="O78"/>
  <c r="Q77"/>
  <c r="P77"/>
  <c r="R77"/>
  <c r="O77"/>
  <c r="Q76"/>
  <c r="P76"/>
  <c r="R76"/>
  <c r="O76"/>
  <c r="Q75"/>
  <c r="P75"/>
  <c r="R75"/>
  <c r="O75"/>
  <c r="Q74"/>
  <c r="P74"/>
  <c r="R74"/>
  <c r="O74"/>
  <c r="Q73"/>
  <c r="P73"/>
  <c r="R73"/>
  <c r="O73"/>
  <c r="Q72"/>
  <c r="P72"/>
  <c r="R72"/>
  <c r="O72"/>
  <c r="Q71"/>
  <c r="P71"/>
  <c r="R71"/>
  <c r="O71"/>
  <c r="Q70"/>
  <c r="P70"/>
  <c r="R70"/>
  <c r="O70"/>
  <c r="Q69"/>
  <c r="P69"/>
  <c r="R69"/>
  <c r="O69"/>
  <c r="Q68"/>
  <c r="P68"/>
  <c r="R68"/>
  <c r="O68"/>
  <c r="Q67"/>
  <c r="P67"/>
  <c r="R67"/>
  <c r="O67"/>
  <c r="Q66"/>
  <c r="P66"/>
  <c r="R66"/>
  <c r="O66"/>
  <c r="Q65"/>
  <c r="P65"/>
  <c r="R65"/>
  <c r="O65"/>
  <c r="Q64"/>
  <c r="P64"/>
  <c r="R64"/>
  <c r="O64"/>
  <c r="Q63"/>
  <c r="P63"/>
  <c r="R63"/>
  <c r="O63"/>
  <c r="Q62"/>
  <c r="P62"/>
  <c r="R62"/>
  <c r="O62"/>
  <c r="Q61"/>
  <c r="P61"/>
  <c r="R61"/>
  <c r="O61"/>
  <c r="Q60"/>
  <c r="P60"/>
  <c r="R60"/>
  <c r="O60"/>
  <c r="Q59"/>
  <c r="P59"/>
  <c r="R59"/>
  <c r="O59"/>
  <c r="Q58"/>
  <c r="P58"/>
  <c r="R58"/>
  <c r="O58"/>
  <c r="Q57"/>
  <c r="P57"/>
  <c r="R57"/>
  <c r="O57"/>
  <c r="Q56"/>
  <c r="P56"/>
  <c r="R56"/>
  <c r="O56"/>
  <c r="Q55"/>
  <c r="P55"/>
  <c r="R55"/>
  <c r="O55"/>
  <c r="Q54"/>
  <c r="P54"/>
  <c r="R54"/>
  <c r="O54"/>
  <c r="Q53"/>
  <c r="P53"/>
  <c r="R53"/>
  <c r="O53"/>
  <c r="Q52"/>
  <c r="P52"/>
  <c r="R52"/>
  <c r="O52"/>
  <c r="Q51"/>
  <c r="P51"/>
  <c r="R51"/>
  <c r="O51"/>
  <c r="Q50"/>
  <c r="P50"/>
  <c r="R50"/>
  <c r="O50"/>
  <c r="Q49"/>
  <c r="P49"/>
  <c r="R49"/>
  <c r="O49"/>
  <c r="Q48"/>
  <c r="P48"/>
  <c r="R48"/>
  <c r="O48"/>
  <c r="Q47"/>
  <c r="P47"/>
  <c r="R47"/>
  <c r="O47"/>
  <c r="Q46"/>
  <c r="P46"/>
  <c r="R46"/>
  <c r="O46"/>
  <c r="Q45"/>
  <c r="P45"/>
  <c r="R45"/>
  <c r="O45"/>
  <c r="Q44"/>
  <c r="P44"/>
  <c r="R44"/>
  <c r="O44"/>
  <c r="Q43"/>
  <c r="P43"/>
  <c r="R43"/>
  <c r="O43"/>
  <c r="Q42"/>
  <c r="P42"/>
  <c r="R42"/>
  <c r="O42"/>
  <c r="Q41"/>
  <c r="P41"/>
  <c r="R41"/>
  <c r="O41"/>
  <c r="Q40"/>
  <c r="P40"/>
  <c r="R40"/>
  <c r="O40"/>
  <c r="Q39"/>
  <c r="P39"/>
  <c r="R39"/>
  <c r="O39"/>
  <c r="Q38"/>
  <c r="P38"/>
  <c r="R38"/>
  <c r="O38"/>
  <c r="Q37"/>
  <c r="P37"/>
  <c r="R37"/>
  <c r="O37"/>
  <c r="Q36"/>
  <c r="P36"/>
  <c r="R36"/>
  <c r="O36"/>
  <c r="Q35"/>
  <c r="P35"/>
  <c r="R35"/>
  <c r="O35"/>
  <c r="Q34"/>
  <c r="P34"/>
  <c r="R34"/>
  <c r="O34"/>
  <c r="Q33"/>
  <c r="P33"/>
  <c r="R33"/>
  <c r="O33"/>
  <c r="Q32"/>
  <c r="P32"/>
  <c r="R32"/>
  <c r="O32"/>
  <c r="Q31"/>
  <c r="P31"/>
  <c r="R31"/>
  <c r="O31"/>
  <c r="Q30"/>
  <c r="P30"/>
  <c r="R30"/>
  <c r="O30"/>
  <c r="Q29"/>
  <c r="P29"/>
  <c r="R29"/>
  <c r="O29"/>
  <c r="Q28"/>
  <c r="P28"/>
  <c r="R28"/>
  <c r="O28"/>
  <c r="Q27"/>
  <c r="P27"/>
  <c r="R27"/>
  <c r="O27"/>
  <c r="Q26"/>
  <c r="P26"/>
  <c r="R26"/>
  <c r="O26"/>
  <c r="Q25"/>
  <c r="P25"/>
  <c r="R25"/>
  <c r="O25"/>
  <c r="Q24"/>
  <c r="P24"/>
  <c r="R24"/>
  <c r="O24"/>
  <c r="Q23"/>
  <c r="P23"/>
  <c r="R23"/>
  <c r="O23"/>
  <c r="Q22"/>
  <c r="P22"/>
  <c r="R22"/>
  <c r="O22"/>
  <c r="Q21"/>
  <c r="P21"/>
  <c r="R21"/>
  <c r="O21"/>
  <c r="Q20"/>
  <c r="P20"/>
  <c r="R20"/>
  <c r="O20"/>
  <c r="Q19"/>
  <c r="P19"/>
  <c r="R19"/>
  <c r="O19"/>
  <c r="Q18"/>
  <c r="P18"/>
  <c r="R18"/>
  <c r="O18"/>
  <c r="Q17"/>
  <c r="P17"/>
  <c r="R17"/>
  <c r="O17"/>
  <c r="Q16"/>
  <c r="P16"/>
  <c r="R16"/>
  <c r="O16"/>
  <c r="Q15"/>
  <c r="P15"/>
  <c r="R15"/>
  <c r="O15"/>
  <c r="Q14"/>
  <c r="P14"/>
  <c r="R14"/>
  <c r="O14"/>
  <c r="Q13"/>
  <c r="P13"/>
  <c r="R13"/>
  <c r="O13"/>
  <c r="Q12"/>
  <c r="P12"/>
  <c r="R12"/>
  <c r="O12"/>
  <c r="Q11"/>
  <c r="P11"/>
  <c r="R11"/>
  <c r="O11"/>
  <c r="T8"/>
  <c r="U8"/>
  <c r="U6"/>
  <c r="U2"/>
  <c r="U5"/>
  <c r="V2"/>
  <c r="U3"/>
  <c r="V3"/>
  <c r="U4"/>
  <c r="U7"/>
  <c r="V4"/>
  <c r="D90" i="7"/>
  <c r="D92"/>
  <c r="D54" i="8"/>
  <c r="F92" i="5"/>
  <c r="H67" i="2"/>
  <c r="P90" i="7"/>
  <c r="E109" i="1"/>
  <c r="R149" i="6"/>
  <c r="R91" i="7"/>
  <c r="Q93" i="5"/>
  <c r="G175" i="4"/>
  <c r="R87" i="7"/>
  <c r="N148" i="6"/>
  <c r="I44" i="3"/>
  <c r="M92" i="5"/>
  <c r="N65" i="2"/>
  <c r="P53" i="8"/>
  <c r="L91" i="5"/>
  <c r="P11" i="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106"/>
  <c r="E150" i="6"/>
  <c r="P89" i="5"/>
  <c r="H92" i="7"/>
  <c r="H43" i="3"/>
  <c r="M176" i="4"/>
  <c r="O86" i="7"/>
  <c r="F172" i="4"/>
  <c r="F91" i="5"/>
  <c r="P89" i="7"/>
  <c r="N52" i="8"/>
  <c r="D150" i="6"/>
  <c r="E43" i="3"/>
  <c r="R146" i="6"/>
  <c r="O90" i="7"/>
  <c r="P51" i="8"/>
  <c r="G65" i="2"/>
  <c r="I67"/>
  <c r="L175" i="4"/>
  <c r="D53" i="8"/>
  <c r="P108" i="1"/>
  <c r="I90" i="7"/>
  <c r="N45" i="3"/>
  <c r="M52" i="8"/>
  <c r="P47"/>
  <c r="K66" i="2"/>
  <c r="R92" i="5"/>
  <c r="K44" i="3"/>
  <c r="J148" i="6"/>
  <c r="L91" i="7"/>
  <c r="J67" i="2"/>
  <c r="G67"/>
  <c r="Q85" i="7"/>
  <c r="K110" i="1"/>
  <c r="L149" i="6"/>
  <c r="E106" i="1"/>
  <c r="F64" i="2"/>
  <c r="E145" i="6"/>
  <c r="D105" i="1"/>
  <c r="O145" i="6"/>
  <c r="L39" i="3"/>
  <c r="N92" i="7"/>
  <c r="I54" i="8"/>
  <c r="N91" i="7"/>
  <c r="N177" i="4"/>
  <c r="Q91" i="7"/>
  <c r="P87"/>
  <c r="H85"/>
  <c r="Q11" i="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56"/>
  <c r="R56"/>
  <c r="Q57"/>
  <c r="R57"/>
  <c r="Q58"/>
  <c r="R58"/>
  <c r="Q59"/>
  <c r="R59"/>
  <c r="Q60"/>
  <c r="R60"/>
  <c r="Q61"/>
  <c r="R61"/>
  <c r="Q62"/>
  <c r="R62"/>
  <c r="Q63"/>
  <c r="R63"/>
  <c r="Q64"/>
  <c r="R64"/>
  <c r="Q65"/>
  <c r="R65"/>
  <c r="Q66"/>
  <c r="R66"/>
  <c r="Q67"/>
  <c r="R67"/>
  <c r="Q68"/>
  <c r="R68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R94"/>
  <c r="Q95"/>
  <c r="R95"/>
  <c r="Q96"/>
  <c r="R96"/>
  <c r="Q97"/>
  <c r="R97"/>
  <c r="Q98"/>
  <c r="R98"/>
  <c r="R107"/>
  <c r="P145" i="6"/>
  <c r="G148"/>
  <c r="G176" i="4"/>
  <c r="N108" i="1"/>
  <c r="Q91" i="5"/>
  <c r="D145" i="6"/>
  <c r="R47" i="8"/>
  <c r="P52"/>
  <c r="G150" i="6"/>
  <c r="I149"/>
  <c r="L177" i="4"/>
  <c r="I148" i="6"/>
  <c r="M43" i="3"/>
  <c r="K92" i="7"/>
  <c r="E67" i="2"/>
  <c r="E52" i="8"/>
  <c r="F45" i="3"/>
  <c r="P103" i="1"/>
  <c r="N64" i="2"/>
  <c r="I93" i="5"/>
  <c r="D66" i="2"/>
  <c r="J45" i="3"/>
  <c r="M148" i="6"/>
  <c r="I108" i="1"/>
  <c r="Q148" i="6"/>
  <c r="I66" i="2"/>
  <c r="L45" i="3"/>
  <c r="R103" i="1"/>
  <c r="N175" i="4"/>
  <c r="K53" i="8"/>
  <c r="K93" i="5"/>
  <c r="P143" i="6"/>
  <c r="H170" i="4"/>
  <c r="M66" i="2"/>
  <c r="I110" i="1"/>
  <c r="H93" i="5"/>
  <c r="F177" i="4"/>
  <c r="P91" i="5"/>
  <c r="H44" i="3"/>
  <c r="I150" i="6"/>
  <c r="G177" i="4"/>
  <c r="K176"/>
  <c r="N149" i="6"/>
  <c r="N176" i="4"/>
  <c r="F43" i="3"/>
  <c r="K175" i="4"/>
  <c r="I106" i="1"/>
  <c r="D107"/>
  <c r="I41" i="3"/>
  <c r="N86" i="7"/>
  <c r="I48" i="8"/>
  <c r="K87" i="7"/>
  <c r="K39" i="3"/>
  <c r="D89" i="7"/>
  <c r="D38" i="3"/>
  <c r="K144" i="6"/>
  <c r="L172" i="4"/>
  <c r="D51" i="8"/>
  <c r="F86" i="5"/>
  <c r="N147" i="6"/>
  <c r="P107" i="1"/>
  <c r="P110"/>
  <c r="Q51" i="8"/>
  <c r="J53"/>
  <c r="J66" i="2"/>
  <c r="E176" i="4"/>
  <c r="J170"/>
  <c r="O149" i="6"/>
  <c r="E91" i="7"/>
  <c r="Q107" i="1"/>
  <c r="Q87" i="5"/>
  <c r="R50" i="8"/>
  <c r="O11" i="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108"/>
  <c r="E107"/>
  <c r="P144" i="6"/>
  <c r="F67" i="2"/>
  <c r="L92" i="5"/>
  <c r="O110" i="1"/>
  <c r="G110"/>
  <c r="N93" i="5"/>
  <c r="E54" i="8"/>
  <c r="R54"/>
  <c r="Q54"/>
  <c r="I91" i="5"/>
  <c r="R89"/>
  <c r="I86" i="7"/>
  <c r="F52" i="8"/>
  <c r="P104" i="1"/>
  <c r="I52" i="8"/>
  <c r="G149" i="6"/>
  <c r="L90" i="7"/>
  <c r="J92"/>
  <c r="L88"/>
  <c r="G52" i="8"/>
  <c r="Q49"/>
  <c r="R106" i="1"/>
  <c r="E175" i="4"/>
  <c r="I43" i="3"/>
  <c r="J175" i="4"/>
  <c r="J105" i="1"/>
  <c r="I175" i="4"/>
  <c r="H175"/>
  <c r="I109" i="1"/>
  <c r="P146" i="6"/>
  <c r="D52" i="8"/>
  <c r="J150" i="6"/>
  <c r="R144"/>
  <c r="D47" i="8"/>
  <c r="R88" i="7"/>
  <c r="I45" i="3"/>
  <c r="Q88" i="5"/>
  <c r="M54" i="8"/>
  <c r="M110" i="1"/>
  <c r="G85" i="7"/>
  <c r="G171" i="4"/>
  <c r="I90" i="5"/>
  <c r="K86"/>
  <c r="G104" i="1"/>
  <c r="I104"/>
  <c r="F150" i="6"/>
  <c r="Q92" i="5"/>
  <c r="M91"/>
  <c r="F65" i="2"/>
  <c r="Q47" i="8"/>
  <c r="P91" i="7"/>
  <c r="Q90"/>
  <c r="E65" i="2"/>
  <c r="R48" i="8"/>
  <c r="J108" i="1"/>
  <c r="O91" i="5"/>
  <c r="M53" i="8"/>
  <c r="I176" i="4"/>
  <c r="P86" i="7"/>
  <c r="G92"/>
  <c r="P48" i="8"/>
  <c r="D67" i="2"/>
  <c r="N66"/>
  <c r="P88" i="5"/>
  <c r="J43" i="3"/>
  <c r="N171" i="4"/>
  <c r="I92" i="5"/>
  <c r="R49" i="8"/>
  <c r="Q106" i="1"/>
  <c r="F176" i="4"/>
  <c r="D177"/>
  <c r="E87" i="7"/>
  <c r="K48" i="8"/>
  <c r="H148" i="6"/>
  <c r="I65" i="2"/>
  <c r="K150" i="6"/>
  <c r="O150"/>
  <c r="R143"/>
  <c r="G93" i="5"/>
  <c r="F148" i="6"/>
  <c r="P87" i="5"/>
  <c r="K45" i="3"/>
  <c r="P109" i="1"/>
  <c r="N110"/>
  <c r="K67" i="2"/>
  <c r="M40" i="3"/>
  <c r="Q90" i="5"/>
  <c r="R105" i="1"/>
  <c r="L148" i="6"/>
  <c r="L66" i="2"/>
  <c r="G54" i="8"/>
  <c r="H66" i="2"/>
  <c r="H48" i="8"/>
  <c r="G66" i="2"/>
  <c r="L43" i="3"/>
  <c r="D92" i="5"/>
  <c r="Q53" i="8"/>
  <c r="N90" i="7"/>
  <c r="K108" i="1"/>
  <c r="L90" i="5"/>
  <c r="I40" i="3"/>
  <c r="N145" i="6"/>
  <c r="N61" i="2"/>
  <c r="L143" i="6"/>
  <c r="G143"/>
  <c r="I47" i="8"/>
  <c r="I170" i="4"/>
  <c r="N173"/>
  <c r="G39" i="3"/>
  <c r="N48" i="8"/>
  <c r="Q147" i="6"/>
  <c r="O91" i="7"/>
  <c r="M67" i="2"/>
  <c r="P85" i="7"/>
  <c r="E108" i="1"/>
  <c r="F175" i="4"/>
  <c r="L48" i="8"/>
  <c r="P105" i="1"/>
  <c r="P93" i="5"/>
  <c r="D65" i="2"/>
  <c r="R89" i="7"/>
  <c r="H177" i="4"/>
  <c r="P90" i="5"/>
  <c r="G146" i="6"/>
  <c r="R92" i="7"/>
  <c r="J65" i="2"/>
  <c r="N43" i="3"/>
  <c r="H65" i="2"/>
  <c r="F93" i="5"/>
  <c r="E104" i="1"/>
  <c r="J110"/>
  <c r="F54" i="8"/>
  <c r="O109" i="1"/>
  <c r="K90" i="7"/>
  <c r="G45" i="3"/>
  <c r="E172" i="4"/>
  <c r="O93" i="5"/>
  <c r="L150" i="6"/>
  <c r="M177" i="4"/>
  <c r="R85" i="7"/>
  <c r="M44" i="3"/>
  <c r="D93" i="5"/>
  <c r="J92"/>
  <c r="R147" i="6"/>
  <c r="J149"/>
  <c r="K177" i="4"/>
  <c r="L53" i="8"/>
  <c r="J109" i="1"/>
  <c r="O54" i="8"/>
  <c r="K147" i="6"/>
  <c r="L110" i="1"/>
  <c r="F91" i="7"/>
  <c r="J91" i="5"/>
  <c r="F149" i="6"/>
  <c r="M90" i="7"/>
  <c r="Q143" i="6"/>
  <c r="G88" i="5"/>
  <c r="K54" i="8"/>
  <c r="K43" i="3"/>
  <c r="I53" i="8"/>
  <c r="M91" i="7"/>
  <c r="K109" i="1"/>
  <c r="F66" i="2"/>
  <c r="J104" i="1"/>
  <c r="D173" i="4"/>
  <c r="I38" i="3"/>
  <c r="D88" i="5"/>
  <c r="O47" i="8"/>
  <c r="D174" i="4"/>
  <c r="Q149" i="6"/>
  <c r="F90" i="7"/>
  <c r="M45" i="3"/>
  <c r="E148" i="6"/>
  <c r="H91" i="5"/>
  <c r="Q87" i="7"/>
  <c r="E90"/>
  <c r="J177" i="4"/>
  <c r="R52" i="8"/>
  <c r="N109" i="1"/>
  <c r="H52" i="8"/>
  <c r="R88" i="5"/>
  <c r="O53" i="8"/>
  <c r="R53"/>
  <c r="N53"/>
  <c r="Q110" i="1"/>
  <c r="L109"/>
  <c r="R148" i="6"/>
  <c r="M92" i="7"/>
  <c r="L44" i="3"/>
  <c r="H53" i="8"/>
  <c r="J54"/>
  <c r="M149" i="6"/>
  <c r="R90" i="5"/>
  <c r="H108" i="1"/>
  <c r="D91" i="5"/>
  <c r="M90"/>
  <c r="I64" i="2"/>
  <c r="N91" i="5"/>
  <c r="N44" i="3"/>
  <c r="Q48" i="8"/>
  <c r="K65" i="2"/>
  <c r="P147" i="6"/>
  <c r="Q145"/>
  <c r="L52" i="8"/>
  <c r="I91" i="7"/>
  <c r="R87" i="5"/>
  <c r="D110" i="1"/>
  <c r="D44" i="3"/>
  <c r="F53" i="8"/>
  <c r="G51"/>
  <c r="D148" i="6"/>
  <c r="K91" i="5"/>
  <c r="K92"/>
  <c r="H109" i="1"/>
  <c r="H176" i="4"/>
  <c r="R108" i="1"/>
  <c r="E92" i="7"/>
  <c r="J52" i="8"/>
  <c r="P86" i="5"/>
  <c r="R110" i="1"/>
  <c r="Q104"/>
  <c r="R150" i="6"/>
  <c r="O148"/>
  <c r="F109" i="1"/>
  <c r="L170" i="4"/>
  <c r="D48" i="8"/>
  <c r="L146" i="6"/>
  <c r="M38" i="3"/>
  <c r="G173" i="4"/>
  <c r="L41" i="3"/>
  <c r="E63" i="2"/>
  <c r="G86" i="7"/>
  <c r="K145" i="6"/>
  <c r="L38" i="3"/>
  <c r="D172" i="4"/>
  <c r="J64" i="2"/>
  <c r="N146" i="6"/>
  <c r="G43" i="3"/>
  <c r="K52" i="8"/>
  <c r="R51"/>
  <c r="N67" i="2"/>
  <c r="E93" i="5"/>
  <c r="P50" i="8"/>
  <c r="D149" i="6"/>
  <c r="J176" i="4"/>
  <c r="Q92" i="7"/>
  <c r="R86"/>
  <c r="O52" i="8"/>
  <c r="D91" i="7"/>
  <c r="M108" i="1"/>
  <c r="K174" i="4"/>
  <c r="E91" i="5"/>
  <c r="R93"/>
  <c r="D108" i="1"/>
  <c r="G53" i="8"/>
  <c r="J91" i="7"/>
  <c r="H54" i="8"/>
  <c r="M109" i="1"/>
  <c r="P92" i="7"/>
  <c r="P150" i="6"/>
  <c r="R91" i="5"/>
  <c r="H91" i="7"/>
  <c r="N63" i="2"/>
  <c r="K51" i="8"/>
  <c r="R145" i="6"/>
  <c r="H150"/>
  <c r="P49" i="8"/>
  <c r="I92" i="7"/>
  <c r="D45" i="3"/>
  <c r="E110" i="1"/>
  <c r="H45" i="3"/>
  <c r="O92" i="7"/>
  <c r="Q86"/>
  <c r="F110" i="1"/>
  <c r="G90" i="7"/>
  <c r="J90"/>
  <c r="E45" i="3"/>
  <c r="Q144" i="6"/>
  <c r="J44" i="3"/>
  <c r="P149" i="6"/>
  <c r="M175" i="4"/>
  <c r="L176"/>
  <c r="E177"/>
  <c r="E149" i="6"/>
  <c r="G44" i="3"/>
  <c r="K149" i="6"/>
  <c r="M150"/>
  <c r="R90" i="7"/>
  <c r="Q89"/>
  <c r="K91"/>
  <c r="D109" i="1"/>
  <c r="J106"/>
  <c r="K172" i="4"/>
  <c r="N89" i="7"/>
  <c r="F48" i="8"/>
  <c r="H87" i="7"/>
  <c r="K88" i="5"/>
  <c r="E92"/>
  <c r="H90" i="7"/>
  <c r="G91"/>
  <c r="K148" i="6"/>
  <c r="H92" i="5"/>
  <c r="L65" i="2"/>
  <c r="Q88" i="7"/>
  <c r="R109" i="1"/>
  <c r="Q146" i="6"/>
  <c r="M93" i="5"/>
  <c r="R104" i="1"/>
  <c r="D176" i="4"/>
  <c r="P148" i="6"/>
  <c r="K170" i="4"/>
  <c r="Q50" i="8"/>
  <c r="N92" i="5"/>
  <c r="L108" i="1"/>
  <c r="F108"/>
  <c r="Q109"/>
  <c r="F92" i="7"/>
  <c r="E66" i="2"/>
  <c r="N54" i="8"/>
  <c r="R86" i="5"/>
  <c r="D43" i="3"/>
  <c r="G108" i="1"/>
  <c r="E44" i="3"/>
  <c r="D143" i="6"/>
  <c r="Q103" i="1"/>
  <c r="L93" i="5"/>
  <c r="I177" i="4"/>
  <c r="P92" i="5"/>
  <c r="H110" i="1"/>
  <c r="O92" i="5"/>
  <c r="G109" i="1"/>
  <c r="Q108"/>
  <c r="L92" i="7"/>
  <c r="J93" i="5"/>
  <c r="P54" i="8"/>
  <c r="L54"/>
  <c r="Q105" i="1"/>
  <c r="M65" i="2"/>
  <c r="Q86" i="5"/>
  <c r="Q150" i="6"/>
  <c r="F44" i="3"/>
  <c r="D175" i="4"/>
  <c r="L67" i="2"/>
  <c r="G92" i="5"/>
  <c r="G91"/>
  <c r="Q52" i="8"/>
  <c r="N150" i="6"/>
  <c r="E53" i="8"/>
  <c r="P88" i="7"/>
  <c r="H149" i="6"/>
  <c r="Q89" i="5"/>
  <c r="J38" i="3"/>
  <c r="E40"/>
  <c r="G87" i="7"/>
  <c r="M144" i="6"/>
  <c r="N49" i="8"/>
  <c r="F42" i="3"/>
  <c r="G48" i="8"/>
  <c r="H107" i="1"/>
  <c r="G60" i="2"/>
  <c r="L104" i="1"/>
  <c r="D61" i="2"/>
  <c r="J49" i="8"/>
  <c r="F41" i="3"/>
  <c r="I88" i="7"/>
  <c r="M87"/>
  <c r="D170" i="4"/>
  <c r="E38" i="3"/>
  <c r="L103" i="1"/>
  <c r="O85" i="7"/>
  <c r="M60" i="2"/>
  <c r="I144" i="6"/>
  <c r="K63" i="2"/>
  <c r="G170" i="4"/>
  <c r="G49" i="8"/>
  <c r="E61" i="2"/>
  <c r="L62"/>
  <c r="E171" i="4"/>
  <c r="F62" i="2"/>
  <c r="H41" i="3"/>
  <c r="N104" i="1"/>
  <c r="F88" i="5"/>
  <c r="O49" i="8"/>
  <c r="L50"/>
  <c r="L144" i="6"/>
  <c r="M48" i="8"/>
  <c r="K89" i="5"/>
  <c r="K38" i="3"/>
  <c r="D171" i="4"/>
  <c r="H42" i="3"/>
  <c r="J88" i="5"/>
  <c r="G41" i="3"/>
  <c r="J171" i="4"/>
  <c r="N88" i="5"/>
  <c r="G145" i="6"/>
  <c r="I50" i="8"/>
  <c r="K61" i="2"/>
  <c r="F61"/>
  <c r="G40" i="3"/>
  <c r="J103" i="1"/>
  <c r="O89" i="7"/>
  <c r="H49" i="8"/>
  <c r="M64" i="2"/>
  <c r="H89" i="7"/>
  <c r="I39" i="3"/>
  <c r="N38"/>
  <c r="L49" i="8"/>
  <c r="L63" i="2"/>
  <c r="E90" i="5"/>
  <c r="M61" i="2"/>
  <c r="N170" i="4"/>
  <c r="M89" i="5"/>
  <c r="J86"/>
  <c r="H90"/>
  <c r="G174" i="4"/>
  <c r="L47" i="8"/>
  <c r="J50"/>
  <c r="M173" i="4"/>
  <c r="M51" i="8"/>
  <c r="L40" i="3"/>
  <c r="D106" i="1"/>
  <c r="I49" i="8"/>
  <c r="N41" i="3"/>
  <c r="H47" i="8"/>
  <c r="N89" i="5"/>
  <c r="I107" i="1"/>
  <c r="F144" i="6"/>
  <c r="E147"/>
  <c r="I85" i="7"/>
  <c r="G105" i="1"/>
  <c r="H172" i="4"/>
  <c r="N143" i="6"/>
  <c r="L147"/>
  <c r="F49" i="8"/>
  <c r="D104" i="1"/>
  <c r="K89" i="7"/>
  <c r="F146" i="6"/>
  <c r="G103" i="1"/>
  <c r="D90" i="5"/>
  <c r="I51" i="8"/>
  <c r="F51"/>
  <c r="F105" i="1"/>
  <c r="L51" i="8"/>
  <c r="E48"/>
  <c r="K171" i="4"/>
  <c r="G147" i="6"/>
  <c r="G61" i="2"/>
  <c r="J90" i="5"/>
  <c r="H62" i="2"/>
  <c r="I146" i="6"/>
  <c r="N106" i="1"/>
  <c r="L86" i="7"/>
  <c r="M42" i="3"/>
  <c r="N90" i="5"/>
  <c r="M106" i="1"/>
  <c r="D86" i="7"/>
  <c r="L61" i="2"/>
  <c r="L64"/>
  <c r="O87" i="5"/>
  <c r="H105" i="1"/>
  <c r="M143" i="6"/>
  <c r="J88" i="7"/>
  <c r="L107" i="1"/>
  <c r="O90" i="5"/>
  <c r="I88"/>
  <c r="J89" i="7"/>
  <c r="L86" i="5"/>
  <c r="D50" i="8"/>
  <c r="L87" i="5"/>
  <c r="K40" i="3"/>
  <c r="I61" i="2"/>
  <c r="O87" i="7"/>
  <c r="K106" i="1"/>
  <c r="H173" i="4"/>
  <c r="I105" i="1"/>
  <c r="E88" i="7"/>
  <c r="L106" i="1"/>
  <c r="H39" i="3"/>
  <c r="M89" i="7"/>
  <c r="E51" i="8"/>
  <c r="E146" i="6"/>
  <c r="J39" i="3"/>
  <c r="D60" i="2"/>
  <c r="M103" i="1"/>
  <c r="D49" i="8"/>
  <c r="E64" i="2"/>
  <c r="J87" i="7"/>
  <c r="M170" i="4"/>
  <c r="F107" i="1"/>
  <c r="J86" i="7"/>
  <c r="O105" i="1"/>
  <c r="I87" i="7"/>
  <c r="D89" i="5"/>
  <c r="N86"/>
  <c r="D41" i="3"/>
  <c r="I89" i="5"/>
  <c r="O48" i="8"/>
  <c r="D87" i="5"/>
  <c r="D146" i="6"/>
  <c r="I63" i="2"/>
  <c r="D64"/>
  <c r="N174" i="4"/>
  <c r="M86" i="7"/>
  <c r="N105" i="1"/>
  <c r="H60" i="2"/>
  <c r="K103" i="1"/>
  <c r="I86" i="5"/>
  <c r="I87"/>
  <c r="M49" i="8"/>
  <c r="D62" i="2"/>
  <c r="F174" i="4"/>
  <c r="J147" i="6"/>
  <c r="M88" i="5"/>
  <c r="H89"/>
  <c r="N87"/>
  <c r="H87"/>
  <c r="N42" i="3"/>
  <c r="O88" i="7"/>
  <c r="N60" i="2"/>
  <c r="M107" i="1"/>
  <c r="E174" i="4"/>
  <c r="F85" i="7"/>
  <c r="L87"/>
  <c r="J172" i="4"/>
  <c r="M41" i="3"/>
  <c r="H88" i="5"/>
  <c r="I172" i="4"/>
  <c r="N107" i="1"/>
  <c r="K88" i="7"/>
  <c r="H171" i="4"/>
  <c r="J87" i="5"/>
  <c r="G172" i="4"/>
  <c r="F171"/>
  <c r="E89" i="5"/>
  <c r="G89" i="7"/>
  <c r="K64" i="2"/>
  <c r="O144" i="6"/>
  <c r="E144"/>
  <c r="E88" i="5"/>
  <c r="M146" i="6"/>
  <c r="L171" i="4"/>
  <c r="M105" i="1"/>
  <c r="L105"/>
  <c r="L89" i="7"/>
  <c r="M174" i="4"/>
  <c r="K42" i="3"/>
  <c r="M63" i="2"/>
  <c r="J85" i="7"/>
  <c r="E105" i="1"/>
  <c r="G42" i="3"/>
  <c r="E103" i="1"/>
  <c r="E60" i="2"/>
  <c r="K85" i="7"/>
  <c r="K87" i="5"/>
  <c r="O88"/>
  <c r="G88" i="7"/>
  <c r="K90" i="5"/>
  <c r="N50" i="8"/>
  <c r="N40" i="3"/>
  <c r="F143" i="6"/>
  <c r="D103" i="1"/>
  <c r="E39" i="3"/>
  <c r="M171" i="4"/>
  <c r="F90" i="5"/>
  <c r="J63" i="2"/>
  <c r="N85" i="7"/>
  <c r="F87" i="5"/>
  <c r="H104" i="1"/>
  <c r="H147" i="6"/>
  <c r="J174" i="4"/>
  <c r="N87" i="7"/>
  <c r="L60" i="2"/>
  <c r="D87" i="7"/>
  <c r="N39" i="3"/>
  <c r="O107" i="1"/>
  <c r="D42" i="3"/>
  <c r="G64" i="2"/>
  <c r="M62"/>
  <c r="N144" i="6"/>
  <c r="H86" i="7"/>
  <c r="D85"/>
  <c r="F50" i="8"/>
  <c r="F86" i="7"/>
  <c r="K60" i="2"/>
  <c r="E47" i="8"/>
  <c r="L89" i="5"/>
  <c r="H38" i="3"/>
  <c r="H64" i="2"/>
  <c r="H143" i="6"/>
  <c r="H40" i="3"/>
  <c r="F40"/>
  <c r="J42"/>
  <c r="J60" i="2"/>
  <c r="G87" i="5"/>
  <c r="D144" i="6"/>
  <c r="O51" i="8"/>
  <c r="G86" i="5"/>
  <c r="F106" i="1"/>
  <c r="G107"/>
  <c r="F89" i="7"/>
  <c r="L174" i="4"/>
  <c r="G90" i="5"/>
  <c r="I42" i="3"/>
  <c r="I62" i="2"/>
  <c r="N51" i="8"/>
  <c r="H63" i="2"/>
  <c r="F170" i="4"/>
  <c r="J107" i="1"/>
  <c r="G89" i="5"/>
  <c r="L173" i="4"/>
  <c r="N88" i="7"/>
  <c r="M39" i="3"/>
  <c r="F39"/>
  <c r="F103" i="1"/>
  <c r="F47" i="8"/>
  <c r="H88" i="7"/>
  <c r="K107" i="1"/>
  <c r="E89" i="7"/>
  <c r="E143" i="6"/>
  <c r="J144"/>
  <c r="D63" i="2"/>
  <c r="E87" i="5"/>
  <c r="I174" i="4"/>
  <c r="E86" i="7"/>
  <c r="D40" i="3"/>
  <c r="N62" i="2"/>
  <c r="E85" i="7"/>
  <c r="K105" i="1"/>
  <c r="J146" i="6"/>
  <c r="F89" i="5"/>
  <c r="K41" i="3"/>
  <c r="F173" i="4"/>
  <c r="G106" i="1"/>
  <c r="M85" i="7"/>
  <c r="J62" i="2"/>
  <c r="M50" i="8"/>
  <c r="I143" i="6"/>
  <c r="M147"/>
  <c r="O106" i="1"/>
  <c r="O147" i="6"/>
  <c r="I147"/>
  <c r="H106" i="1"/>
  <c r="E86" i="5"/>
  <c r="K146" i="6"/>
  <c r="N103" i="1"/>
  <c r="O103"/>
  <c r="E41" i="3"/>
  <c r="M172" i="4"/>
  <c r="I89" i="7"/>
  <c r="F104" i="1"/>
  <c r="M104"/>
  <c r="H51" i="8"/>
  <c r="K47"/>
  <c r="I171" i="4"/>
  <c r="F38" i="3"/>
  <c r="D39"/>
  <c r="F145" i="6"/>
  <c r="H50" i="8"/>
  <c r="I60" i="2"/>
  <c r="L85" i="7"/>
  <c r="E49" i="8"/>
  <c r="E170" i="4"/>
  <c r="L145" i="6"/>
  <c r="J41" i="3"/>
  <c r="K104" i="1"/>
  <c r="E173" i="4"/>
  <c r="N172"/>
  <c r="O89" i="5"/>
  <c r="E50" i="8"/>
  <c r="M88" i="7"/>
  <c r="H144" i="6"/>
  <c r="G62" i="2"/>
  <c r="K49" i="8"/>
  <c r="D86" i="5"/>
  <c r="I173" i="4"/>
  <c r="H61" i="2"/>
  <c r="O104" i="1"/>
  <c r="J173" i="4"/>
  <c r="F60" i="2"/>
  <c r="K50" i="8"/>
  <c r="H146" i="6"/>
  <c r="J89" i="5"/>
  <c r="F87" i="7"/>
  <c r="G144" i="6"/>
  <c r="F88" i="7"/>
  <c r="O143" i="6"/>
  <c r="H103" i="1"/>
  <c r="K62" i="2"/>
  <c r="D88" i="7"/>
  <c r="M86" i="5"/>
  <c r="J40" i="3"/>
  <c r="D147" i="6"/>
  <c r="H174" i="4"/>
  <c r="G63" i="2"/>
  <c r="J145" i="6"/>
  <c r="J143"/>
  <c r="G38" i="3"/>
  <c r="O86" i="5"/>
  <c r="G50" i="8"/>
  <c r="E62" i="2"/>
  <c r="M145" i="6"/>
  <c r="N47" i="8"/>
  <c r="J48"/>
  <c r="J47"/>
  <c r="I103" i="1"/>
  <c r="H86" i="5"/>
  <c r="E42" i="3"/>
  <c r="I145" i="6"/>
  <c r="J61" i="2"/>
  <c r="F147" i="6"/>
  <c r="K173" i="4"/>
  <c r="L42" i="3"/>
  <c r="L88" i="5"/>
  <c r="J51" i="8"/>
  <c r="F63" i="2"/>
  <c r="K143" i="6"/>
  <c r="O146"/>
  <c r="H145"/>
  <c r="O50" i="8"/>
  <c r="G47"/>
  <c r="M87" i="5"/>
  <c r="K86" i="7"/>
  <c r="M47" i="8"/>
  <c r="O165" i="4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T8"/>
  <c r="U8"/>
  <c r="O172"/>
  <c r="P172"/>
  <c r="Q173"/>
  <c r="O173"/>
  <c r="P174"/>
  <c r="Q170"/>
  <c r="O176"/>
  <c r="Q171"/>
  <c r="O170"/>
  <c r="P170"/>
  <c r="P173"/>
  <c r="Q174"/>
  <c r="O175"/>
  <c r="P175"/>
  <c r="Q175"/>
  <c r="P171"/>
  <c r="Q172"/>
  <c r="O174"/>
  <c r="P176"/>
  <c r="Q176"/>
  <c r="O171"/>
  <c r="U6"/>
  <c r="U2"/>
  <c r="U3"/>
  <c r="V3"/>
  <c r="U4"/>
  <c r="U5"/>
  <c r="U7"/>
  <c r="K34" i="3"/>
  <c r="J34"/>
  <c r="Q33"/>
  <c r="P33"/>
  <c r="R33"/>
  <c r="O33"/>
  <c r="Q32"/>
  <c r="P32"/>
  <c r="O32"/>
  <c r="Q31"/>
  <c r="P31"/>
  <c r="R31"/>
  <c r="O31"/>
  <c r="Q30"/>
  <c r="P30"/>
  <c r="O30"/>
  <c r="Q29"/>
  <c r="P29"/>
  <c r="R29"/>
  <c r="O29"/>
  <c r="Q28"/>
  <c r="P28"/>
  <c r="O28"/>
  <c r="Q27"/>
  <c r="P27"/>
  <c r="R27"/>
  <c r="O27"/>
  <c r="Q26"/>
  <c r="P26"/>
  <c r="O26"/>
  <c r="Q25"/>
  <c r="P25"/>
  <c r="R25"/>
  <c r="O25"/>
  <c r="Q24"/>
  <c r="P24"/>
  <c r="O24"/>
  <c r="Q23"/>
  <c r="P23"/>
  <c r="R23"/>
  <c r="O23"/>
  <c r="Q22"/>
  <c r="P22"/>
  <c r="O22"/>
  <c r="Q21"/>
  <c r="P21"/>
  <c r="R21"/>
  <c r="O21"/>
  <c r="Q20"/>
  <c r="P20"/>
  <c r="O20"/>
  <c r="Q19"/>
  <c r="P19"/>
  <c r="R19"/>
  <c r="O19"/>
  <c r="Q18"/>
  <c r="P18"/>
  <c r="O18"/>
  <c r="Q17"/>
  <c r="P17"/>
  <c r="R17"/>
  <c r="O17"/>
  <c r="Q16"/>
  <c r="P16"/>
  <c r="O16"/>
  <c r="Q15"/>
  <c r="P15"/>
  <c r="R15"/>
  <c r="O15"/>
  <c r="Q14"/>
  <c r="P14"/>
  <c r="O14"/>
  <c r="Q13"/>
  <c r="P13"/>
  <c r="R13"/>
  <c r="O13"/>
  <c r="Q12"/>
  <c r="P12"/>
  <c r="O12"/>
  <c r="Q11"/>
  <c r="P11"/>
  <c r="O11"/>
  <c r="T8"/>
  <c r="V6"/>
  <c r="Q43"/>
  <c r="Q40"/>
  <c r="O40"/>
  <c r="O45"/>
  <c r="P45"/>
  <c r="P41"/>
  <c r="R173" i="4"/>
  <c r="Q42" i="3"/>
  <c r="Q44"/>
  <c r="O41"/>
  <c r="O43"/>
  <c r="P43"/>
  <c r="P40"/>
  <c r="R171" i="4"/>
  <c r="R172"/>
  <c r="Q41" i="3"/>
  <c r="Q45"/>
  <c r="O38"/>
  <c r="O44"/>
  <c r="P42"/>
  <c r="P38"/>
  <c r="R170" i="4"/>
  <c r="Q38" i="3"/>
  <c r="Q39"/>
  <c r="O39"/>
  <c r="O42"/>
  <c r="P44"/>
  <c r="P39"/>
  <c r="R176" i="4"/>
  <c r="R174"/>
  <c r="R175"/>
  <c r="R14" i="3"/>
  <c r="R16"/>
  <c r="R18"/>
  <c r="R20"/>
  <c r="R22"/>
  <c r="R24"/>
  <c r="R26"/>
  <c r="R28"/>
  <c r="R30"/>
  <c r="R32"/>
  <c r="R12"/>
  <c r="R11"/>
  <c r="V4" i="4"/>
  <c r="V2"/>
  <c r="V2" i="3"/>
  <c r="V3"/>
  <c r="W3"/>
  <c r="V4"/>
  <c r="V5"/>
  <c r="V7"/>
  <c r="V8"/>
  <c r="R41"/>
  <c r="R39"/>
  <c r="R42"/>
  <c r="R44"/>
  <c r="R45"/>
  <c r="R40"/>
  <c r="R38"/>
  <c r="R43"/>
  <c r="W4"/>
  <c r="W2"/>
  <c r="Q55" i="2"/>
  <c r="P55"/>
  <c r="O55"/>
  <c r="Q54"/>
  <c r="P54"/>
  <c r="R54"/>
  <c r="O54"/>
  <c r="Q53"/>
  <c r="P53"/>
  <c r="O53"/>
  <c r="Q52"/>
  <c r="P52"/>
  <c r="R52"/>
  <c r="O52"/>
  <c r="Q51"/>
  <c r="P51"/>
  <c r="O51"/>
  <c r="Q50"/>
  <c r="P50"/>
  <c r="R50"/>
  <c r="O50"/>
  <c r="Q49"/>
  <c r="P49"/>
  <c r="O49"/>
  <c r="Q48"/>
  <c r="P48"/>
  <c r="R48"/>
  <c r="O48"/>
  <c r="Q47"/>
  <c r="P47"/>
  <c r="O47"/>
  <c r="Q46"/>
  <c r="P46"/>
  <c r="R46"/>
  <c r="O46"/>
  <c r="Q45"/>
  <c r="P45"/>
  <c r="O45"/>
  <c r="Q44"/>
  <c r="P44"/>
  <c r="R44"/>
  <c r="O44"/>
  <c r="Q43"/>
  <c r="P43"/>
  <c r="O43"/>
  <c r="Q42"/>
  <c r="P42"/>
  <c r="R42"/>
  <c r="O42"/>
  <c r="Q41"/>
  <c r="P41"/>
  <c r="O41"/>
  <c r="Q40"/>
  <c r="P40"/>
  <c r="R40"/>
  <c r="O40"/>
  <c r="Q39"/>
  <c r="P39"/>
  <c r="O39"/>
  <c r="Q38"/>
  <c r="P38"/>
  <c r="R38"/>
  <c r="O38"/>
  <c r="Q37"/>
  <c r="P37"/>
  <c r="O37"/>
  <c r="Q36"/>
  <c r="P36"/>
  <c r="R36"/>
  <c r="O36"/>
  <c r="Q35"/>
  <c r="P35"/>
  <c r="O35"/>
  <c r="Q34"/>
  <c r="P34"/>
  <c r="R34"/>
  <c r="O34"/>
  <c r="Q33"/>
  <c r="P33"/>
  <c r="O33"/>
  <c r="Q32"/>
  <c r="P32"/>
  <c r="R32"/>
  <c r="O32"/>
  <c r="Q31"/>
  <c r="P31"/>
  <c r="O31"/>
  <c r="Q30"/>
  <c r="P30"/>
  <c r="R30"/>
  <c r="O30"/>
  <c r="Q29"/>
  <c r="P29"/>
  <c r="O29"/>
  <c r="Q28"/>
  <c r="P28"/>
  <c r="R28"/>
  <c r="O28"/>
  <c r="Q27"/>
  <c r="P27"/>
  <c r="O27"/>
  <c r="Q26"/>
  <c r="P26"/>
  <c r="R26"/>
  <c r="O26"/>
  <c r="Q25"/>
  <c r="P25"/>
  <c r="O25"/>
  <c r="Q24"/>
  <c r="P24"/>
  <c r="R24"/>
  <c r="O24"/>
  <c r="Q23"/>
  <c r="P23"/>
  <c r="O23"/>
  <c r="Q22"/>
  <c r="P22"/>
  <c r="R22"/>
  <c r="O22"/>
  <c r="Q21"/>
  <c r="P21"/>
  <c r="O21"/>
  <c r="Q20"/>
  <c r="P20"/>
  <c r="R20"/>
  <c r="O20"/>
  <c r="Q19"/>
  <c r="P19"/>
  <c r="O19"/>
  <c r="Q18"/>
  <c r="P18"/>
  <c r="R18"/>
  <c r="O18"/>
  <c r="Q17"/>
  <c r="P17"/>
  <c r="O17"/>
  <c r="Q16"/>
  <c r="P16"/>
  <c r="R16"/>
  <c r="O16"/>
  <c r="Q15"/>
  <c r="P15"/>
  <c r="O15"/>
  <c r="Q14"/>
  <c r="P14"/>
  <c r="R14"/>
  <c r="O14"/>
  <c r="Q13"/>
  <c r="P13"/>
  <c r="O13"/>
  <c r="Q12"/>
  <c r="P12"/>
  <c r="R12"/>
  <c r="O12"/>
  <c r="Q11"/>
  <c r="P11"/>
  <c r="O11"/>
  <c r="T8"/>
  <c r="U8"/>
  <c r="O63"/>
  <c r="Q63"/>
  <c r="Q64"/>
  <c r="Q61"/>
  <c r="P61"/>
  <c r="O61"/>
  <c r="P65"/>
  <c r="P60"/>
  <c r="P62"/>
  <c r="O62"/>
  <c r="Q62"/>
  <c r="Q60"/>
  <c r="Q66"/>
  <c r="O66"/>
  <c r="O64"/>
  <c r="P63"/>
  <c r="P64"/>
  <c r="O60"/>
  <c r="O65"/>
  <c r="P66"/>
  <c r="Q65"/>
  <c r="R11"/>
  <c r="R13"/>
  <c r="R15"/>
  <c r="R17"/>
  <c r="R19"/>
  <c r="R21"/>
  <c r="R23"/>
  <c r="R25"/>
  <c r="R27"/>
  <c r="R29"/>
  <c r="R31"/>
  <c r="R33"/>
  <c r="R35"/>
  <c r="R37"/>
  <c r="R39"/>
  <c r="R41"/>
  <c r="R43"/>
  <c r="R45"/>
  <c r="R47"/>
  <c r="R49"/>
  <c r="R51"/>
  <c r="R53"/>
  <c r="R55"/>
  <c r="U6"/>
  <c r="U2"/>
  <c r="U3"/>
  <c r="V3"/>
  <c r="U4"/>
  <c r="U5"/>
  <c r="U7"/>
  <c r="R63"/>
  <c r="R65"/>
  <c r="R64"/>
  <c r="R60"/>
  <c r="R62"/>
  <c r="R61"/>
  <c r="R66"/>
  <c r="V4"/>
  <c r="V2"/>
  <c r="P177" i="4"/>
  <c r="Q177"/>
  <c r="R177"/>
  <c r="O177"/>
  <c r="O67" i="2"/>
  <c r="P67"/>
  <c r="Q67"/>
  <c r="R67"/>
  <c r="W45" i="3"/>
  <c r="X45"/>
  <c r="Y45"/>
  <c r="X67" i="2"/>
  <c r="Y67"/>
  <c r="W177" i="4"/>
  <c r="X177"/>
  <c r="Y177"/>
  <c r="W110" i="1"/>
  <c r="X110"/>
  <c r="Y110"/>
  <c r="W93" i="5"/>
  <c r="X93"/>
  <c r="Y93"/>
  <c r="W150" i="6"/>
  <c r="X150"/>
  <c r="Y150"/>
  <c r="W54" i="8"/>
  <c r="X54"/>
  <c r="Y54"/>
  <c r="W92" i="7"/>
  <c r="X92"/>
  <c r="Y92"/>
</calcChain>
</file>

<file path=xl/sharedStrings.xml><?xml version="1.0" encoding="utf-8"?>
<sst xmlns="http://schemas.openxmlformats.org/spreadsheetml/2006/main" count="3897" uniqueCount="928">
  <si>
    <t>Thresholds for being active</t>
  </si>
  <si>
    <t>Class Labels</t>
  </si>
  <si>
    <t>activity thres.</t>
  </si>
  <si>
    <t>Dead: 10</t>
  </si>
  <si>
    <t>0: rigid</t>
  </si>
  <si>
    <t>Sudden Death</t>
  </si>
  <si>
    <t>rigidity thres.</t>
  </si>
  <si>
    <t>Survi: 20</t>
  </si>
  <si>
    <t>1: quiet</t>
  </si>
  <si>
    <t>Quiet, Dead</t>
  </si>
  <si>
    <t>Avg Tr. Upd</t>
  </si>
  <si>
    <t>2: active</t>
  </si>
  <si>
    <t>Active, Dead</t>
  </si>
  <si>
    <t>Rigid</t>
  </si>
  <si>
    <t>Quiet Survivor</t>
  </si>
  <si>
    <t>Active Surviror</t>
  </si>
  <si>
    <t>tableName</t>
  </si>
  <si>
    <t>duration</t>
  </si>
  <si>
    <t>birth</t>
  </si>
  <si>
    <t>death</t>
  </si>
  <si>
    <t>schema size@birth</t>
  </si>
  <si>
    <t>schema size @ end</t>
  </si>
  <si>
    <t>avg schema size</t>
  </si>
  <si>
    <t>sum(updates)</t>
  </si>
  <si>
    <t>count(updates)</t>
  </si>
  <si>
    <t>ATU</t>
  </si>
  <si>
    <t>UpdateRate</t>
  </si>
  <si>
    <t>AvgUpdVolume</t>
  </si>
  <si>
    <t>SizeScaleUp</t>
  </si>
  <si>
    <t>Class</t>
  </si>
  <si>
    <t>hlt_so_to_dl</t>
  </si>
  <si>
    <t>hlt_so_to_py</t>
  </si>
  <si>
    <t>hlt_tc_to_st</t>
  </si>
  <si>
    <t>hlt_tc_to_tt</t>
  </si>
  <si>
    <t>hlt_trigger_streamtag</t>
  </si>
  <si>
    <t>hlt_tt_to_tr</t>
  </si>
  <si>
    <t>hlt_dl_to_en</t>
  </si>
  <si>
    <t>hlt_dll</t>
  </si>
  <si>
    <t>hlt_property</t>
  </si>
  <si>
    <t>hlt_re_to_dl</t>
  </si>
  <si>
    <t>hlt_source</t>
  </si>
  <si>
    <t>hlt_force_dll</t>
  </si>
  <si>
    <t>hlt_environment</t>
  </si>
  <si>
    <t>l1_muon_threshold_sets</t>
  </si>
  <si>
    <t>l1_trigger_type</t>
  </si>
  <si>
    <t>HLT_HRU_TO_HRC</t>
  </si>
  <si>
    <t>-</t>
  </si>
  <si>
    <t>HLT_RULE</t>
  </si>
  <si>
    <t>HLT_RULE_PARAMETER</t>
  </si>
  <si>
    <t>HLT_RULE_SET</t>
  </si>
  <si>
    <t>HLT_SMT_TO_HRE</t>
  </si>
  <si>
    <t>hlt_tm_to_ps</t>
  </si>
  <si>
    <t>l1_tm_to_ps</t>
  </si>
  <si>
    <t>tt_users</t>
  </si>
  <si>
    <t>DBCOPY_SOURCE_DATABASE</t>
  </si>
  <si>
    <t>HLT_HRC_TO_HRP</t>
  </si>
  <si>
    <t>HLT_HRE_TO_HRS</t>
  </si>
  <si>
    <t>l1_pits</t>
  </si>
  <si>
    <t>hlt_trigger_group</t>
  </si>
  <si>
    <t>trigger_schema</t>
  </si>
  <si>
    <t>hlt_cp_to_pa</t>
  </si>
  <si>
    <t>hlt_st_to_cp</t>
  </si>
  <si>
    <t>hlt_tc_to_ts</t>
  </si>
  <si>
    <t>hlt_trigger_signature</t>
  </si>
  <si>
    <t>hlt_ts_to_te</t>
  </si>
  <si>
    <t>l1_bg_to_b</t>
  </si>
  <si>
    <t>l1_bgs_to_bg</t>
  </si>
  <si>
    <t>l1_ci_to_csc</t>
  </si>
  <si>
    <t>l1_ti_to_tt</t>
  </si>
  <si>
    <t>l1_tm_to_tt_forced</t>
  </si>
  <si>
    <t>l1_tt_to_ttv</t>
  </si>
  <si>
    <t>trigger_next_run</t>
  </si>
  <si>
    <t>hlt_prescale_set_alias</t>
  </si>
  <si>
    <t>l1_random_rates</t>
  </si>
  <si>
    <t>hlt_tm_to_tc</t>
  </si>
  <si>
    <t>l1_tm_to_ti</t>
  </si>
  <si>
    <t>HLT_HRS_TO_HRU</t>
  </si>
  <si>
    <t>hlt_setup</t>
  </si>
  <si>
    <t>l1_calo_sin_cos</t>
  </si>
  <si>
    <t>l1_dead_time</t>
  </si>
  <si>
    <t>l1_jet_input</t>
  </si>
  <si>
    <t>l1_muctpi_info</t>
  </si>
  <si>
    <t>l1_prescaled_clock</t>
  </si>
  <si>
    <t>hlt_trigger_element</t>
  </si>
  <si>
    <t>l1_bunch_group</t>
  </si>
  <si>
    <t>l1_bunch_group_set</t>
  </si>
  <si>
    <t>l1_tm_to_tt_mon</t>
  </si>
  <si>
    <t>l1_prescale_set_alias</t>
  </si>
  <si>
    <t>l1_trigger_threshold</t>
  </si>
  <si>
    <t>hlt_tc_to_tr</t>
  </si>
  <si>
    <t>HLT_RULE_COMPONENT</t>
  </si>
  <si>
    <t>trigger_log</t>
  </si>
  <si>
    <t>hlt_cp_to_cp</t>
  </si>
  <si>
    <t>hlt_prescale_set_coll</t>
  </si>
  <si>
    <t>hlt_prescale</t>
  </si>
  <si>
    <t>hlt_prescale_set</t>
  </si>
  <si>
    <t>hlt_trigger_menu</t>
  </si>
  <si>
    <t>l1_calo_info</t>
  </si>
  <si>
    <t>l1_trigger_item</t>
  </si>
  <si>
    <t>l1_trigger_menu</t>
  </si>
  <si>
    <t>hlt_release</t>
  </si>
  <si>
    <t>super_master_table</t>
  </si>
  <si>
    <t>l1_master_table</t>
  </si>
  <si>
    <t>hlt_master_table</t>
  </si>
  <si>
    <t>hlt_parameter</t>
  </si>
  <si>
    <t>trigger_alias</t>
  </si>
  <si>
    <t>l1_ctp_smx</t>
  </si>
  <si>
    <t>l1_random</t>
  </si>
  <si>
    <t>hlt_te_to_cp</t>
  </si>
  <si>
    <t>hlt_te_to_te</t>
  </si>
  <si>
    <t>l1_tm_to_tt</t>
  </si>
  <si>
    <t>l1_ctp_files</t>
  </si>
  <si>
    <t>l1_prescale_set</t>
  </si>
  <si>
    <t>hlt_trigger_chain</t>
  </si>
  <si>
    <t>hlt_component</t>
  </si>
  <si>
    <t>l1_trigger_threshold_value</t>
  </si>
  <si>
    <t>hlt_trigger_stream</t>
  </si>
  <si>
    <t>hlt_trigger_type</t>
  </si>
  <si>
    <t>l1_muon_threshold_set</t>
  </si>
  <si>
    <t>#tables</t>
  </si>
  <si>
    <t>pct of class</t>
  </si>
  <si>
    <t>Class aggr</t>
  </si>
  <si>
    <t>bioentry_date</t>
  </si>
  <si>
    <t>bioentry_description</t>
  </si>
  <si>
    <t>bioentry_keywords</t>
  </si>
  <si>
    <t>bioentry_taxa</t>
  </si>
  <si>
    <t>cache_corba_support</t>
  </si>
  <si>
    <t>ontology_path</t>
  </si>
  <si>
    <t>seqfeature_key</t>
  </si>
  <si>
    <t>seqfeature_qualifier</t>
  </si>
  <si>
    <t>seqfeature_source</t>
  </si>
  <si>
    <t>remote_seqfeature_name</t>
  </si>
  <si>
    <t>taxa</t>
  </si>
  <si>
    <t>ontology_relationship</t>
  </si>
  <si>
    <t>ontology_dbxref</t>
  </si>
  <si>
    <t>bioentry_dblink</t>
  </si>
  <si>
    <t>bioentry_direct_links</t>
  </si>
  <si>
    <t>seqfeature_location</t>
  </si>
  <si>
    <t>ontology_term</t>
  </si>
  <si>
    <t>location</t>
  </si>
  <si>
    <t>ontology</t>
  </si>
  <si>
    <t>seqfeature_dbxref</t>
  </si>
  <si>
    <t>term_dbxref</t>
  </si>
  <si>
    <t>term_relationship</t>
  </si>
  <si>
    <t>term_relationship_term</t>
  </si>
  <si>
    <t>term_synonym</t>
  </si>
  <si>
    <t>taxon_name</t>
  </si>
  <si>
    <t>bioentry_dbxref</t>
  </si>
  <si>
    <t>term</t>
  </si>
  <si>
    <t>dbxref</t>
  </si>
  <si>
    <t>biodatabase</t>
  </si>
  <si>
    <t>comment</t>
  </si>
  <si>
    <t>term_path</t>
  </si>
  <si>
    <t>bioentry_reference</t>
  </si>
  <si>
    <t>bioentry_qualifier_value</t>
  </si>
  <si>
    <t>dbxref_qualifier_value</t>
  </si>
  <si>
    <t>bioentry</t>
  </si>
  <si>
    <t>seqfeature_qualifier_value</t>
  </si>
  <si>
    <t>seqfeature</t>
  </si>
  <si>
    <t>location_qualifier_value</t>
  </si>
  <si>
    <t>bioentry_relationship</t>
  </si>
  <si>
    <t>seqfeature_relationship</t>
  </si>
  <si>
    <t>bioentry_path</t>
  </si>
  <si>
    <t>seqfeature_path</t>
  </si>
  <si>
    <t>biosequence</t>
  </si>
  <si>
    <t>reference</t>
  </si>
  <si>
    <t>taxon</t>
  </si>
  <si>
    <t>CPG_temp_data</t>
  </si>
  <si>
    <t>CPG_bridge</t>
  </si>
  <si>
    <t>CPG_config</t>
  </si>
  <si>
    <t>CPG_dict</t>
  </si>
  <si>
    <t>CPG_ecards</t>
  </si>
  <si>
    <t>CPG_favpics</t>
  </si>
  <si>
    <t>CPG_plugins</t>
  </si>
  <si>
    <t>CPG_votes</t>
  </si>
  <si>
    <t>CPG_hit_stats</t>
  </si>
  <si>
    <t>CPG_vote_stats</t>
  </si>
  <si>
    <t>CPG_sessions</t>
  </si>
  <si>
    <t>CPG_temp_messages</t>
  </si>
  <si>
    <t>CPG_exif</t>
  </si>
  <si>
    <t>CPG_categorymap</t>
  </si>
  <si>
    <t>CPG_languages</t>
  </si>
  <si>
    <t>CPG_banned</t>
  </si>
  <si>
    <t>CPG_comments</t>
  </si>
  <si>
    <t>CPG_filetypes</t>
  </si>
  <si>
    <t>CPG_categories</t>
  </si>
  <si>
    <t>CPG_albums</t>
  </si>
  <si>
    <t>CPG_pictures</t>
  </si>
  <si>
    <t>CPG_usergroups</t>
  </si>
  <si>
    <t>CPG_users</t>
  </si>
  <si>
    <t>affy_array</t>
  </si>
  <si>
    <t>analysis_history</t>
  </si>
  <si>
    <t>assembly_contig</t>
  </si>
  <si>
    <t>assembly_locations</t>
  </si>
  <si>
    <t>associated_xref</t>
  </si>
  <si>
    <t>contig_equiv</t>
  </si>
  <si>
    <t>contigext</t>
  </si>
  <si>
    <t>db_update</t>
  </si>
  <si>
    <t>dnafindex</t>
  </si>
  <si>
    <t>exon_external</t>
  </si>
  <si>
    <t>exon_feature</t>
  </si>
  <si>
    <t>gene_denormalised_location</t>
  </si>
  <si>
    <t>gene_external</t>
  </si>
  <si>
    <t>geneclone_neighbourhood</t>
  </si>
  <si>
    <t>genedblink</t>
  </si>
  <si>
    <t>genomic_align_block</t>
  </si>
  <si>
    <t>landmarkMarker</t>
  </si>
  <si>
    <t>mapannotation</t>
  </si>
  <si>
    <t>mapannotationtype</t>
  </si>
  <si>
    <t>mapbin</t>
  </si>
  <si>
    <t>mapfrag_mapset</t>
  </si>
  <si>
    <t>misc_attrib_type</t>
  </si>
  <si>
    <t>operon_stable_id</t>
  </si>
  <si>
    <t>operon_transcript_stable_id</t>
  </si>
  <si>
    <t>peptide_regulatory_feature</t>
  </si>
  <si>
    <t>peptide_regulatory_region</t>
  </si>
  <si>
    <t>regulatory_factor_transcript</t>
  </si>
  <si>
    <t>regulatory_motif</t>
  </si>
  <si>
    <t>regulatory_region</t>
  </si>
  <si>
    <t>regulatory_region_object</t>
  </si>
  <si>
    <t>repeat</t>
  </si>
  <si>
    <t>seq_region_annotation</t>
  </si>
  <si>
    <t>species</t>
  </si>
  <si>
    <t>species_meta</t>
  </si>
  <si>
    <t>transcript_external</t>
  </si>
  <si>
    <t>transcriptdblink</t>
  </si>
  <si>
    <t>translation_external</t>
  </si>
  <si>
    <t>gene_description</t>
  </si>
  <si>
    <t>mapfrag</t>
  </si>
  <si>
    <t>mapset</t>
  </si>
  <si>
    <t>interpro_description</t>
  </si>
  <si>
    <t>externalSynonym</t>
  </si>
  <si>
    <t>affy_feature</t>
  </si>
  <si>
    <t>affy_probe</t>
  </si>
  <si>
    <t>transcript_stable_id</t>
  </si>
  <si>
    <t>translation_stable_id</t>
  </si>
  <si>
    <t>fset</t>
  </si>
  <si>
    <t>gene_stable_id</t>
  </si>
  <si>
    <t>identityXref</t>
  </si>
  <si>
    <t>regulatory_factor</t>
  </si>
  <si>
    <t>symmetric_contig_pair_hit</t>
  </si>
  <si>
    <t>exon_stable_id</t>
  </si>
  <si>
    <t>fset_feature</t>
  </si>
  <si>
    <t>go_xref</t>
  </si>
  <si>
    <t>landmark_marker</t>
  </si>
  <si>
    <t>contig_orientation</t>
  </si>
  <si>
    <t>genetype</t>
  </si>
  <si>
    <t>oligo_array</t>
  </si>
  <si>
    <t>homol_feature</t>
  </si>
  <si>
    <t>externalDB</t>
  </si>
  <si>
    <t>Xref</t>
  </si>
  <si>
    <t>oligo_probe</t>
  </si>
  <si>
    <t>chromosome</t>
  </si>
  <si>
    <t>dnafrag</t>
  </si>
  <si>
    <t>clone</t>
  </si>
  <si>
    <t>regulatory_feature_object</t>
  </si>
  <si>
    <t>ghost</t>
  </si>
  <si>
    <t>symmetric_contig_feature</t>
  </si>
  <si>
    <t>regulatory_factor_coding</t>
  </si>
  <si>
    <t>contig</t>
  </si>
  <si>
    <t>analysisprocess</t>
  </si>
  <si>
    <t>objectXref</t>
  </si>
  <si>
    <t>map_density</t>
  </si>
  <si>
    <t>oligo_feature</t>
  </si>
  <si>
    <t>static_golden_path</t>
  </si>
  <si>
    <t>contigoverlap</t>
  </si>
  <si>
    <t>feature</t>
  </si>
  <si>
    <t>regulatory_feature</t>
  </si>
  <si>
    <t>regulatory_search_region</t>
  </si>
  <si>
    <t>contig_landmarkMarker</t>
  </si>
  <si>
    <t>attrib_type</t>
  </si>
  <si>
    <t>misc_feature</t>
  </si>
  <si>
    <t>misc_feature_misc_set</t>
  </si>
  <si>
    <t>operon_transcript_gene</t>
  </si>
  <si>
    <t>seq_region_mapping</t>
  </si>
  <si>
    <t>splicing_event_feature</t>
  </si>
  <si>
    <t>splicing_transcript_pair</t>
  </si>
  <si>
    <t>transcript_intron_supporting_evidence</t>
  </si>
  <si>
    <t>unconventional_transcript_association</t>
  </si>
  <si>
    <t>unmapped_reason</t>
  </si>
  <si>
    <t>misc_set</t>
  </si>
  <si>
    <t>seq_region_attrib</t>
  </si>
  <si>
    <t>transcript_attrib</t>
  </si>
  <si>
    <t>translation_attrib</t>
  </si>
  <si>
    <t>gene_attrib</t>
  </si>
  <si>
    <t>map</t>
  </si>
  <si>
    <t>interpro</t>
  </si>
  <si>
    <t>external_synonym</t>
  </si>
  <si>
    <t>misc_attrib</t>
  </si>
  <si>
    <t>ditag</t>
  </si>
  <si>
    <t>analysis_description</t>
  </si>
  <si>
    <t>ontology_xref</t>
  </si>
  <si>
    <t>seq_region_synonym</t>
  </si>
  <si>
    <t>seq_region</t>
  </si>
  <si>
    <t>meta_coord</t>
  </si>
  <si>
    <t>ditag_feature</t>
  </si>
  <si>
    <t>splicing_event</t>
  </si>
  <si>
    <t>repeat_consensus</t>
  </si>
  <si>
    <t>qtl_synonym</t>
  </si>
  <si>
    <t>marker</t>
  </si>
  <si>
    <t>marker_synonym</t>
  </si>
  <si>
    <t>density_type</t>
  </si>
  <si>
    <t>transcript_supporting_feature</t>
  </si>
  <si>
    <t>exon_transcript</t>
  </si>
  <si>
    <t>dependent_xref</t>
  </si>
  <si>
    <t>mapping_set</t>
  </si>
  <si>
    <t>object_xref</t>
  </si>
  <si>
    <t>peptide_archive</t>
  </si>
  <si>
    <t>alt_allele</t>
  </si>
  <si>
    <t>mapping_session</t>
  </si>
  <si>
    <t>dnac</t>
  </si>
  <si>
    <t>meta</t>
  </si>
  <si>
    <t>dna</t>
  </si>
  <si>
    <t>qtl</t>
  </si>
  <si>
    <t>analysis</t>
  </si>
  <si>
    <t>coord_system</t>
  </si>
  <si>
    <t>stable_id_event</t>
  </si>
  <si>
    <t>gene_archive</t>
  </si>
  <si>
    <t>marker_map_location</t>
  </si>
  <si>
    <t>prediction_exon</t>
  </si>
  <si>
    <t>density_feature</t>
  </si>
  <si>
    <t>translation</t>
  </si>
  <si>
    <t>unmapped_object</t>
  </si>
  <si>
    <t>protein_feature</t>
  </si>
  <si>
    <t>assembly_exception</t>
  </si>
  <si>
    <t>karyotype</t>
  </si>
  <si>
    <t>xref</t>
  </si>
  <si>
    <t>operon</t>
  </si>
  <si>
    <t>operon_transcript</t>
  </si>
  <si>
    <t>data_file</t>
  </si>
  <si>
    <t>identity_xref</t>
  </si>
  <si>
    <t>marker_feature</t>
  </si>
  <si>
    <t>qtl_feature</t>
  </si>
  <si>
    <t>simple_feature</t>
  </si>
  <si>
    <t>protein_align_feature</t>
  </si>
  <si>
    <t>prediction_transcript</t>
  </si>
  <si>
    <t>dna_align_feature</t>
  </si>
  <si>
    <t>repeat_feature</t>
  </si>
  <si>
    <t>transcript</t>
  </si>
  <si>
    <t>supporting_feature</t>
  </si>
  <si>
    <t>gene</t>
  </si>
  <si>
    <t>external_db</t>
  </si>
  <si>
    <t>exon</t>
  </si>
  <si>
    <t>assembly</t>
  </si>
  <si>
    <t>intron_supporting_evidence</t>
  </si>
  <si>
    <t>/*$wgDBPrefix*/protected_titles</t>
  </si>
  <si>
    <t>blobs</t>
  </si>
  <si>
    <t>brokenlinks</t>
  </si>
  <si>
    <t>concurrencycheck</t>
  </si>
  <si>
    <t>globalinterwiki</t>
  </si>
  <si>
    <t>globalnamespaces</t>
  </si>
  <si>
    <t>globaltemplatelinks</t>
  </si>
  <si>
    <t>groups</t>
  </si>
  <si>
    <t>imageredirects</t>
  </si>
  <si>
    <t>random</t>
  </si>
  <si>
    <t>math</t>
  </si>
  <si>
    <t>links</t>
  </si>
  <si>
    <t>linkscc</t>
  </si>
  <si>
    <t>cur</t>
  </si>
  <si>
    <t>group</t>
  </si>
  <si>
    <t>trackbacks</t>
  </si>
  <si>
    <t>validate</t>
  </si>
  <si>
    <t>recentlinkchanges</t>
  </si>
  <si>
    <t>user_restrictions</t>
  </si>
  <si>
    <t>user_rights</t>
  </si>
  <si>
    <t>old</t>
  </si>
  <si>
    <t>config</t>
  </si>
  <si>
    <t>tag_summary</t>
  </si>
  <si>
    <t>hitcounter</t>
  </si>
  <si>
    <t>externallinks</t>
  </si>
  <si>
    <t>text</t>
  </si>
  <si>
    <t>transcache</t>
  </si>
  <si>
    <t>searchindex</t>
  </si>
  <si>
    <t>objectcache</t>
  </si>
  <si>
    <t>user_properties</t>
  </si>
  <si>
    <t>pagelinks</t>
  </si>
  <si>
    <t>imagelinks</t>
  </si>
  <si>
    <t>templatelinks</t>
  </si>
  <si>
    <t>querycache_info</t>
  </si>
  <si>
    <t>page_props</t>
  </si>
  <si>
    <t>msg_resource</t>
  </si>
  <si>
    <t>langlinks</t>
  </si>
  <si>
    <t>watchlist</t>
  </si>
  <si>
    <t>valid_tag</t>
  </si>
  <si>
    <t>change_tag</t>
  </si>
  <si>
    <t>user_newtalk</t>
  </si>
  <si>
    <t>updatelog</t>
  </si>
  <si>
    <t>category</t>
  </si>
  <si>
    <t>job</t>
  </si>
  <si>
    <t>querycache</t>
  </si>
  <si>
    <t>l10n_cache</t>
  </si>
  <si>
    <t>user_former_groups</t>
  </si>
  <si>
    <t>iwlinks</t>
  </si>
  <si>
    <t>module_deps</t>
  </si>
  <si>
    <t>msg_resource_links</t>
  </si>
  <si>
    <t>interwiki</t>
  </si>
  <si>
    <t>site_stats</t>
  </si>
  <si>
    <t>querycachetwo</t>
  </si>
  <si>
    <t>user_groups</t>
  </si>
  <si>
    <t>page_restrictions</t>
  </si>
  <si>
    <t>external_user</t>
  </si>
  <si>
    <t>protected_titles</t>
  </si>
  <si>
    <t>page</t>
  </si>
  <si>
    <t>categorylinks</t>
  </si>
  <si>
    <t>log_search</t>
  </si>
  <si>
    <t>redirect</t>
  </si>
  <si>
    <t>image</t>
  </si>
  <si>
    <t>archive</t>
  </si>
  <si>
    <t>logging</t>
  </si>
  <si>
    <t>user</t>
  </si>
  <si>
    <t>filearchive</t>
  </si>
  <si>
    <t>revision</t>
  </si>
  <si>
    <t>ipblocks</t>
  </si>
  <si>
    <t>oldimage</t>
  </si>
  <si>
    <t>recentchanges</t>
  </si>
  <si>
    <t>uploadstash</t>
  </si>
  <si>
    <t>oc_coupon_description</t>
  </si>
  <si>
    <t>oc_product_option_description</t>
  </si>
  <si>
    <t>oc_product_option_value_description</t>
  </si>
  <si>
    <t>oc_store_description</t>
  </si>
  <si>
    <t>oc_product_featured</t>
  </si>
  <si>
    <t>oc_product_tags</t>
  </si>
  <si>
    <t>oc_product_tag</t>
  </si>
  <si>
    <t>oc_order_misc</t>
  </si>
  <si>
    <t>oc_filter_value</t>
  </si>
  <si>
    <t>oc_filter_value_description</t>
  </si>
  <si>
    <t>oc_filter_group_to_category</t>
  </si>
  <si>
    <t>oc_customer_ip_blacklist</t>
  </si>
  <si>
    <t>oc_return_product</t>
  </si>
  <si>
    <t>oc_order_total_klarna</t>
  </si>
  <si>
    <t>oc_coupon_product</t>
  </si>
  <si>
    <t>oc_download</t>
  </si>
  <si>
    <t>oc_download_description</t>
  </si>
  <si>
    <t>oc_geo_zone</t>
  </si>
  <si>
    <t>oc_manufacturer</t>
  </si>
  <si>
    <t>oc_order_download</t>
  </si>
  <si>
    <t>oc_order_status</t>
  </si>
  <si>
    <t>oc_product_related</t>
  </si>
  <si>
    <t>oc_product_to_category</t>
  </si>
  <si>
    <t>oc_product_to_download</t>
  </si>
  <si>
    <t>oc_stock_status</t>
  </si>
  <si>
    <t>oc_tax_class</t>
  </si>
  <si>
    <t>oc_url_alias</t>
  </si>
  <si>
    <t>oc_weight_class</t>
  </si>
  <si>
    <t>oc_zone_to_geo_zone</t>
  </si>
  <si>
    <t>oc_category_to_store</t>
  </si>
  <si>
    <t>oc_information_to_store</t>
  </si>
  <si>
    <t>oc_length_class</t>
  </si>
  <si>
    <t>oc_length_class_description</t>
  </si>
  <si>
    <t>oc_manufacturer_to_store</t>
  </si>
  <si>
    <t>oc_product_to_store</t>
  </si>
  <si>
    <t>oc_weight_class_description</t>
  </si>
  <si>
    <t>oc_attribute</t>
  </si>
  <si>
    <t>oc_attribute_description</t>
  </si>
  <si>
    <t>oc_attribute_group</t>
  </si>
  <si>
    <t>oc_attribute_group_description</t>
  </si>
  <si>
    <t>oc_banner_image_description</t>
  </si>
  <si>
    <t>oc_category_to_layout</t>
  </si>
  <si>
    <t>oc_information_to_layout</t>
  </si>
  <si>
    <t>oc_layout</t>
  </si>
  <si>
    <t>oc_layout_route</t>
  </si>
  <si>
    <t>oc_option</t>
  </si>
  <si>
    <t>oc_option_description</t>
  </si>
  <si>
    <t>oc_option_value_description</t>
  </si>
  <si>
    <t>oc_product_reward</t>
  </si>
  <si>
    <t>oc_product_to_layout</t>
  </si>
  <si>
    <t>oc_return_action</t>
  </si>
  <si>
    <t>oc_return_reason</t>
  </si>
  <si>
    <t>oc_return_status</t>
  </si>
  <si>
    <t>oc_voucher_theme</t>
  </si>
  <si>
    <t>oc_voucher_theme_description</t>
  </si>
  <si>
    <t>oc_tax_rate_to_customer_group</t>
  </si>
  <si>
    <t>oc_tax_rule</t>
  </si>
  <si>
    <t>oc_coupon_category</t>
  </si>
  <si>
    <t>oc_filter_group</t>
  </si>
  <si>
    <t>oc_filter_group_description</t>
  </si>
  <si>
    <t>oc_custom_field_description</t>
  </si>
  <si>
    <t>oc_custom_field_to_customer_group</t>
  </si>
  <si>
    <t>oc_custom_field_value</t>
  </si>
  <si>
    <t>oc_custom_field_value_description</t>
  </si>
  <si>
    <t>oc_customer_ban_ip</t>
  </si>
  <si>
    <t>oc_category_filter</t>
  </si>
  <si>
    <t>oc_custom_field_customer_group</t>
  </si>
  <si>
    <t>oc_customer_activity</t>
  </si>
  <si>
    <t>oc_currency</t>
  </si>
  <si>
    <t>oc_information_description</t>
  </si>
  <si>
    <t>oc_language</t>
  </si>
  <si>
    <t>oc_product_image</t>
  </si>
  <si>
    <t>oc_user_group</t>
  </si>
  <si>
    <t>oc_banner</t>
  </si>
  <si>
    <t>oc_banner_image</t>
  </si>
  <si>
    <t>oc_customer_ip</t>
  </si>
  <si>
    <t>oc_customer_reward</t>
  </si>
  <si>
    <t>oc_option_value</t>
  </si>
  <si>
    <t>oc_product_attribute</t>
  </si>
  <si>
    <t>oc_customer_group_description</t>
  </si>
  <si>
    <t>oc_filter</t>
  </si>
  <si>
    <t>oc_filter_description</t>
  </si>
  <si>
    <t>oc_extension</t>
  </si>
  <si>
    <t>oc_order_history</t>
  </si>
  <si>
    <t>oc_product_discount</t>
  </si>
  <si>
    <t>oc_product_special</t>
  </si>
  <si>
    <t>oc_review</t>
  </si>
  <si>
    <t>oc_zone</t>
  </si>
  <si>
    <t>oc_coupon_history</t>
  </si>
  <si>
    <t>oc_return_history</t>
  </si>
  <si>
    <t>oc_customer_history</t>
  </si>
  <si>
    <t>oc_customer_field</t>
  </si>
  <si>
    <t>oc_order_field</t>
  </si>
  <si>
    <t>oc_order_fraud</t>
  </si>
  <si>
    <t>oc_information</t>
  </si>
  <si>
    <t>oc_order_total</t>
  </si>
  <si>
    <t>oc_setting</t>
  </si>
  <si>
    <t>oc_affiliate_transaction</t>
  </si>
  <si>
    <t>oc_customer_transaction</t>
  </si>
  <si>
    <t>oc_voucher_history</t>
  </si>
  <si>
    <t>oc_product_filter</t>
  </si>
  <si>
    <t>oc_category_path</t>
  </si>
  <si>
    <t>oc_customer_online</t>
  </si>
  <si>
    <t>oc_order_voucher</t>
  </si>
  <si>
    <t>oc_address</t>
  </si>
  <si>
    <t>oc_category_description</t>
  </si>
  <si>
    <t>oc_country</t>
  </si>
  <si>
    <t>oc_affiliate</t>
  </si>
  <si>
    <t>oc_order_option</t>
  </si>
  <si>
    <t>oc_product_description</t>
  </si>
  <si>
    <t>oc_user</t>
  </si>
  <si>
    <t>oc_coupon</t>
  </si>
  <si>
    <t>oc_product_option</t>
  </si>
  <si>
    <t>oc_tax_rate</t>
  </si>
  <si>
    <t>oc_return</t>
  </si>
  <si>
    <t>oc_voucher</t>
  </si>
  <si>
    <t>oc_customer</t>
  </si>
  <si>
    <t>oc_order_product</t>
  </si>
  <si>
    <t>oc_category</t>
  </si>
  <si>
    <t>oc_customer_group</t>
  </si>
  <si>
    <t>oc_custom_field</t>
  </si>
  <si>
    <t>oc_product_option_value</t>
  </si>
  <si>
    <t>oc_marketing</t>
  </si>
  <si>
    <t>oc_modification</t>
  </si>
  <si>
    <t>oc_product</t>
  </si>
  <si>
    <t>oc_order</t>
  </si>
  <si>
    <t>oc_location</t>
  </si>
  <si>
    <t>oc_store</t>
  </si>
  <si>
    <t>phpbb_styles_template_data</t>
  </si>
  <si>
    <t>phpbb_styles_imageset_data</t>
  </si>
  <si>
    <t>phpbb_styles_imageset</t>
  </si>
  <si>
    <t>phpbb_styles_theme</t>
  </si>
  <si>
    <t>phpbb_styles_template</t>
  </si>
  <si>
    <t>phpbb_acl_groups</t>
  </si>
  <si>
    <t>phpbb_acl_options</t>
  </si>
  <si>
    <t>phpbb_acl_roles</t>
  </si>
  <si>
    <t>phpbb_acl_roles_data</t>
  </si>
  <si>
    <t>phpbb_acl_users</t>
  </si>
  <si>
    <t>phpbb_attachments</t>
  </si>
  <si>
    <t>phpbb_extension_groups</t>
  </si>
  <si>
    <t>phpbb_extensions</t>
  </si>
  <si>
    <t>phpbb_forums_access</t>
  </si>
  <si>
    <t>phpbb_forums_track</t>
  </si>
  <si>
    <t>phpbb_forums_watch</t>
  </si>
  <si>
    <t>phpbb_icons</t>
  </si>
  <si>
    <t>phpbb_lang</t>
  </si>
  <si>
    <t>phpbb_log</t>
  </si>
  <si>
    <t>phpbb_modules</t>
  </si>
  <si>
    <t>phpbb_poll_options</t>
  </si>
  <si>
    <t>phpbb_poll_votes</t>
  </si>
  <si>
    <t>phpbb_privmsgs_folder</t>
  </si>
  <si>
    <t>phpbb_profile_fields_data</t>
  </si>
  <si>
    <t>phpbb_profile_fields_lang</t>
  </si>
  <si>
    <t>phpbb_profile_lang</t>
  </si>
  <si>
    <t>phpbb_ranks</t>
  </si>
  <si>
    <t>phpbb_reports_reasons</t>
  </si>
  <si>
    <t>phpbb_search_results</t>
  </si>
  <si>
    <t>phpbb_search_wordmatch</t>
  </si>
  <si>
    <t>phpbb_sessions_keys</t>
  </si>
  <si>
    <t>phpbb_sitelist</t>
  </si>
  <si>
    <t>phpbb_smilies</t>
  </si>
  <si>
    <t>phpbb_teampage</t>
  </si>
  <si>
    <t>phpbb_topics_posted</t>
  </si>
  <si>
    <t>phpbb_topics_track</t>
  </si>
  <si>
    <t>phpbb_topics_watch</t>
  </si>
  <si>
    <t>phpbb_user_group</t>
  </si>
  <si>
    <t>phpbb_warnings</t>
  </si>
  <si>
    <t>phpbb_words</t>
  </si>
  <si>
    <t>phpbb_banlist</t>
  </si>
  <si>
    <t>phpbb_bookmarks</t>
  </si>
  <si>
    <t>phpbb_bots</t>
  </si>
  <si>
    <t>phpbb_config</t>
  </si>
  <si>
    <t>phpbb_disallow</t>
  </si>
  <si>
    <t>phpbb_moderator_cache</t>
  </si>
  <si>
    <t>phpbb_search_wordlist</t>
  </si>
  <si>
    <t>phpbb_zebra</t>
  </si>
  <si>
    <t>phpbb_confirm</t>
  </si>
  <si>
    <t>phpbb_drafts</t>
  </si>
  <si>
    <t>phpbb_privmsgs_rules</t>
  </si>
  <si>
    <t>phpbb_privmsgs_to</t>
  </si>
  <si>
    <t>phpbb_sessions</t>
  </si>
  <si>
    <t>phpbb_bbcodes</t>
  </si>
  <si>
    <t>phpbb_login_attempts</t>
  </si>
  <si>
    <t>phpbb_posts</t>
  </si>
  <si>
    <t>phpbb_privmsgs</t>
  </si>
  <si>
    <t>phpbb_topics</t>
  </si>
  <si>
    <t>phpbb_ext</t>
  </si>
  <si>
    <t>phpbb_migrations</t>
  </si>
  <si>
    <t>phpbb_notification_types</t>
  </si>
  <si>
    <t>phpbb_config_text</t>
  </si>
  <si>
    <t>phpbb_forums</t>
  </si>
  <si>
    <t>phpbb_styles</t>
  </si>
  <si>
    <t>phpbb_reports</t>
  </si>
  <si>
    <t>phpbb_profile_fields</t>
  </si>
  <si>
    <t>phpbb_user_notifications</t>
  </si>
  <si>
    <t>phpbb_groups</t>
  </si>
  <si>
    <t>phpbb_users</t>
  </si>
  <si>
    <t>phpbb_notifications</t>
  </si>
  <si>
    <t>cache_extensions</t>
  </si>
  <si>
    <t>cachingframework_cache_hash_tags</t>
  </si>
  <si>
    <t>sys_preview</t>
  </si>
  <si>
    <t>sys_refindex_rel</t>
  </si>
  <si>
    <t>sys_refindex_words</t>
  </si>
  <si>
    <t>sys_refindex_res</t>
  </si>
  <si>
    <t>cachingframework_cache_hash</t>
  </si>
  <si>
    <t>sys_workspace</t>
  </si>
  <si>
    <t>cache_hash</t>
  </si>
  <si>
    <t>sys_category</t>
  </si>
  <si>
    <t>sys_category_record_mm</t>
  </si>
  <si>
    <t>sys_collection_entries</t>
  </si>
  <si>
    <t>sys_file_collection</t>
  </si>
  <si>
    <t>sys_file_storage</t>
  </si>
  <si>
    <t>sys_language</t>
  </si>
  <si>
    <t>sys_news</t>
  </si>
  <si>
    <t>cache_imagesizes</t>
  </si>
  <si>
    <t>sys_be_shortcuts</t>
  </si>
  <si>
    <t>sys_filemounts</t>
  </si>
  <si>
    <t>sys_registry</t>
  </si>
  <si>
    <t>sys_lockedrecords</t>
  </si>
  <si>
    <t>sys_history</t>
  </si>
  <si>
    <t>be_sessions</t>
  </si>
  <si>
    <t>sys_refindex</t>
  </si>
  <si>
    <t>sys_file</t>
  </si>
  <si>
    <t>sys_collection</t>
  </si>
  <si>
    <t>sys_file_reference</t>
  </si>
  <si>
    <t>be_groups</t>
  </si>
  <si>
    <t>be_users</t>
  </si>
  <si>
    <t>sys_log</t>
  </si>
  <si>
    <t>pages</t>
  </si>
  <si>
    <t>sys_file_processedfile</t>
  </si>
  <si>
    <t>MAX</t>
  </si>
  <si>
    <t>MIN</t>
  </si>
  <si>
    <t>SUM</t>
  </si>
  <si>
    <t>COUNT</t>
  </si>
  <si>
    <t>AVG</t>
  </si>
  <si>
    <t>Min row with content</t>
  </si>
  <si>
    <t>Max row with content</t>
  </si>
  <si>
    <t>Median</t>
  </si>
  <si>
    <t>StdDevP</t>
  </si>
  <si>
    <t>Mode</t>
  </si>
  <si>
    <t>Surviror Class</t>
  </si>
  <si>
    <t>Activity Class</t>
  </si>
  <si>
    <t>Survivor Class</t>
  </si>
  <si>
    <t>ActivityClass</t>
  </si>
  <si>
    <t>schemaSizeBirth</t>
  </si>
  <si>
    <t>schemaSizeEnd</t>
  </si>
  <si>
    <t>avgSchemaSize</t>
  </si>
  <si>
    <t>sumUpd</t>
  </si>
  <si>
    <t>countUpd</t>
  </si>
  <si>
    <t>DeadOrSurvivor</t>
  </si>
  <si>
    <t>Min of trID</t>
  </si>
  <si>
    <t>Max of trID</t>
  </si>
  <si>
    <t>Years</t>
  </si>
  <si>
    <t>0 stands for being present at V0</t>
  </si>
  <si>
    <t>Year</t>
  </si>
  <si>
    <t>YoB</t>
  </si>
  <si>
    <t>YoD</t>
  </si>
  <si>
    <t># v. of this year</t>
  </si>
  <si>
    <t>Row Labels</t>
  </si>
  <si>
    <t>Grand Total</t>
  </si>
  <si>
    <t>Count of duration</t>
  </si>
  <si>
    <t>Duration</t>
  </si>
  <si>
    <t>1-10</t>
  </si>
  <si>
    <t>21-30</t>
  </si>
  <si>
    <t>31-40</t>
  </si>
  <si>
    <t>51-60</t>
  </si>
  <si>
    <t>yoB</t>
  </si>
  <si>
    <t>11-20</t>
  </si>
  <si>
    <t>41-50</t>
  </si>
  <si>
    <t>61-70</t>
  </si>
  <si>
    <t>71-80</t>
  </si>
  <si>
    <t>231-240</t>
  </si>
  <si>
    <t>281-290</t>
  </si>
  <si>
    <t>DEAD</t>
  </si>
  <si>
    <t>`</t>
  </si>
  <si>
    <t>ΥοΒ</t>
  </si>
  <si>
    <t>DEAD:duration</t>
  </si>
  <si>
    <t>81-90</t>
  </si>
  <si>
    <t>SURV: duration</t>
  </si>
  <si>
    <t>Count of survivors</t>
  </si>
  <si>
    <t>131-140</t>
  </si>
  <si>
    <t>Count of DEAD</t>
  </si>
  <si>
    <t>1-5</t>
  </si>
  <si>
    <t>6-10</t>
  </si>
  <si>
    <t>Count of SURV</t>
  </si>
  <si>
    <t>11-15</t>
  </si>
  <si>
    <t>16-20</t>
  </si>
  <si>
    <t>21-25</t>
  </si>
  <si>
    <t>26-30</t>
  </si>
  <si>
    <t>31-35</t>
  </si>
  <si>
    <t>66-70</t>
  </si>
  <si>
    <t>SS@D</t>
  </si>
  <si>
    <t>41-45</t>
  </si>
  <si>
    <t>71-75</t>
  </si>
  <si>
    <t>91-100</t>
  </si>
  <si>
    <t>16-21</t>
  </si>
  <si>
    <t>count of SURV</t>
  </si>
  <si>
    <t>101-110</t>
  </si>
  <si>
    <t>121-130</t>
  </si>
  <si>
    <t>141-150</t>
  </si>
  <si>
    <t>51-55</t>
  </si>
  <si>
    <t>56-60</t>
  </si>
  <si>
    <t>D</t>
  </si>
  <si>
    <t>151-160</t>
  </si>
  <si>
    <t>191-200</t>
  </si>
  <si>
    <t>211-220</t>
  </si>
  <si>
    <t>221-230</t>
  </si>
  <si>
    <t>261-270</t>
  </si>
  <si>
    <t>291-300</t>
  </si>
  <si>
    <t>301-310</t>
  </si>
  <si>
    <t>311-320</t>
  </si>
  <si>
    <t>321-330</t>
  </si>
  <si>
    <t>11-16</t>
  </si>
  <si>
    <t>21-26</t>
  </si>
  <si>
    <t>261-266</t>
  </si>
  <si>
    <t>TOTAL</t>
  </si>
  <si>
    <t>ALIVE</t>
  </si>
  <si>
    <t>Sudden death</t>
  </si>
  <si>
    <t>Quiet (sum)</t>
  </si>
  <si>
    <t>Active</t>
  </si>
  <si>
    <t>Total</t>
  </si>
  <si>
    <t>0-10%</t>
  </si>
  <si>
    <t>&gt;10%</t>
  </si>
  <si>
    <t>atlas</t>
  </si>
  <si>
    <t>biosql</t>
  </si>
  <si>
    <t>phpbb</t>
  </si>
  <si>
    <t>typo3</t>
  </si>
  <si>
    <t>coppermine</t>
  </si>
  <si>
    <t>ensembl</t>
  </si>
  <si>
    <t>mwiki</t>
  </si>
  <si>
    <t>DIED</t>
  </si>
  <si>
    <t>SURVIVED</t>
  </si>
  <si>
    <t>Aggregate per update type</t>
  </si>
  <si>
    <t>Sudden 
death</t>
  </si>
  <si>
    <t>Quiet</t>
  </si>
  <si>
    <t xml:space="preserve">Quiet </t>
  </si>
  <si>
    <t>opencart*</t>
  </si>
  <si>
    <t>ER15</t>
  </si>
  <si>
    <t>NOW</t>
  </si>
  <si>
    <t>ATLAS</t>
  </si>
  <si>
    <t>BIO</t>
  </si>
  <si>
    <t>MWIKI</t>
  </si>
  <si>
    <t>OCART*</t>
  </si>
  <si>
    <t xml:space="preserve"> YoB</t>
  </si>
  <si>
    <t>PhpBB</t>
  </si>
  <si>
    <t>Typo3</t>
  </si>
  <si>
    <t>phpBB</t>
  </si>
  <si>
    <t>SURV</t>
  </si>
  <si>
    <t>111-120</t>
  </si>
  <si>
    <t>S</t>
  </si>
  <si>
    <t>Atlas</t>
  </si>
  <si>
    <t>BioSQL</t>
  </si>
  <si>
    <t>Mediawiki</t>
  </si>
  <si>
    <t>Opencart*</t>
  </si>
  <si>
    <t>bio</t>
  </si>
  <si>
    <t>ocart*</t>
  </si>
  <si>
    <t>a</t>
  </si>
  <si>
    <t>b</t>
  </si>
  <si>
    <t>&gt;10</t>
  </si>
  <si>
    <t>Pct of dead, over the wide ones.</t>
  </si>
  <si>
    <t>Pct of dead over the really thin ones</t>
  </si>
  <si>
    <t>Pct of dead over medium ones</t>
  </si>
  <si>
    <t>Pct of dead over overall</t>
  </si>
  <si>
    <t>ENSEMBL</t>
  </si>
  <si>
    <t>161-170</t>
  </si>
  <si>
    <t>171-180</t>
  </si>
  <si>
    <t>201-210</t>
  </si>
  <si>
    <t>241-250</t>
  </si>
  <si>
    <t>381-390</t>
  </si>
  <si>
    <t>181-190</t>
  </si>
  <si>
    <t>251-260</t>
  </si>
  <si>
    <t>331-340</t>
  </si>
  <si>
    <t>351-360</t>
  </si>
  <si>
    <t>361-370</t>
  </si>
  <si>
    <t>391-400</t>
  </si>
  <si>
    <t>451-460</t>
  </si>
  <si>
    <t>461-470</t>
  </si>
  <si>
    <t>501-510</t>
  </si>
  <si>
    <t>511-520</t>
  </si>
  <si>
    <t>521-530</t>
  </si>
  <si>
    <t xml:space="preserve"> grouped by 10</t>
  </si>
  <si>
    <t>1-50</t>
  </si>
  <si>
    <t>51-100</t>
  </si>
  <si>
    <t>101-150</t>
  </si>
  <si>
    <t>151-200</t>
  </si>
  <si>
    <t>201-250</t>
  </si>
  <si>
    <t>351-400</t>
  </si>
  <si>
    <t>251-300</t>
  </si>
  <si>
    <t>301-350</t>
  </si>
  <si>
    <t>451-500</t>
  </si>
  <si>
    <t>501-550</t>
  </si>
  <si>
    <t xml:space="preserve"> grouped by 50</t>
  </si>
  <si>
    <t>Dead</t>
  </si>
  <si>
    <t>Survivors</t>
  </si>
  <si>
    <t>Ensembl</t>
  </si>
  <si>
    <t>Mwiki</t>
  </si>
  <si>
    <t>Duration in ranges of 50</t>
  </si>
  <si>
    <t>Biosql</t>
  </si>
  <si>
    <t>Duration in ranges of 10</t>
  </si>
  <si>
    <t>COPPERMINE</t>
  </si>
  <si>
    <t>Coppermine</t>
  </si>
  <si>
    <t>pct of tables in their class</t>
  </si>
  <si>
    <t>Survivor</t>
  </si>
  <si>
    <t>Year of Birth</t>
  </si>
  <si>
    <t>birthDate</t>
  </si>
  <si>
    <t>lastAppearance</t>
  </si>
  <si>
    <t>durationInDays</t>
  </si>
  <si>
    <t>durationInYears</t>
  </si>
  <si>
    <t>durInYearRange</t>
  </si>
  <si>
    <t>SOURCE DATA</t>
  </si>
  <si>
    <t>Column Labels</t>
  </si>
  <si>
    <t>Rigid Dead</t>
  </si>
  <si>
    <t>Quiet Dead</t>
  </si>
  <si>
    <t>Active Dead</t>
  </si>
  <si>
    <t>Rigid Surv</t>
  </si>
  <si>
    <t>Quiet Surv</t>
  </si>
  <si>
    <t>Active Surv</t>
  </si>
  <si>
    <t>Total
Dead</t>
  </si>
  <si>
    <t>Total
Surv.</t>
  </si>
  <si>
    <t>mediawiki</t>
  </si>
  <si>
    <t>What pct in</t>
  </si>
  <si>
    <t>the box 1- 10?</t>
  </si>
  <si>
    <t>avg(avg):</t>
  </si>
  <si>
    <t>What is the probability of dying if you are in a specific activity class, compared to the overal probability of the data set?</t>
  </si>
  <si>
    <t>10% color</t>
  </si>
  <si>
    <t>20% color + bold</t>
  </si>
  <si>
    <t>%dead</t>
  </si>
  <si>
    <t>overall</t>
  </si>
  <si>
    <t>%survivors</t>
  </si>
  <si>
    <t>Prob. of death if a table is…</t>
  </si>
  <si>
    <t>Prob. of survival if a table is…</t>
  </si>
  <si>
    <t>[0-20%)</t>
  </si>
  <si>
    <t>[20%-80)</t>
  </si>
  <si>
    <t>Rigid dead</t>
  </si>
  <si>
    <t>[80%-100%]</t>
  </si>
  <si>
    <t>[0% -20%)</t>
  </si>
  <si>
    <t>[20%-80%)</t>
  </si>
  <si>
    <t>Copperm.</t>
  </si>
  <si>
    <t>Ocart*</t>
  </si>
  <si>
    <t>[min</t>
  </si>
  <si>
    <t>max)</t>
  </si>
  <si>
    <t>100%</t>
  </si>
  <si>
    <t>Lookup values for electro presentation</t>
  </si>
  <si>
    <t>copper</t>
  </si>
  <si>
    <t>DEAD exponential</t>
  </si>
  <si>
    <r>
      <t>y = 0.3978e</t>
    </r>
    <r>
      <rPr>
        <vertAlign val="superscript"/>
        <sz val="10"/>
        <color rgb="FF000000"/>
        <rFont val="Calibri"/>
        <family val="2"/>
        <charset val="161"/>
        <scheme val="minor"/>
      </rPr>
      <t>-0.213x</t>
    </r>
  </si>
  <si>
    <r>
      <t>y = 1.1207e</t>
    </r>
    <r>
      <rPr>
        <vertAlign val="superscript"/>
        <sz val="10"/>
        <color rgb="FF000000"/>
        <rFont val="Calibri"/>
        <family val="2"/>
        <charset val="161"/>
        <scheme val="minor"/>
      </rPr>
      <t>-0.76x</t>
    </r>
  </si>
  <si>
    <r>
      <t>y = 0.3388e</t>
    </r>
    <r>
      <rPr>
        <vertAlign val="superscript"/>
        <sz val="10"/>
        <color rgb="FF000000"/>
        <rFont val="Calibri"/>
        <family val="2"/>
        <charset val="161"/>
        <scheme val="minor"/>
      </rPr>
      <t>-0.333x</t>
    </r>
  </si>
  <si>
    <r>
      <t>y = 0.8196e</t>
    </r>
    <r>
      <rPr>
        <vertAlign val="superscript"/>
        <sz val="10"/>
        <color rgb="FF000000"/>
        <rFont val="Calibri"/>
        <family val="2"/>
        <charset val="161"/>
        <scheme val="minor"/>
      </rPr>
      <t>-0.521x</t>
    </r>
  </si>
  <si>
    <r>
      <t>y = 0.6241e</t>
    </r>
    <r>
      <rPr>
        <vertAlign val="superscript"/>
        <sz val="10"/>
        <color rgb="FF000000"/>
        <rFont val="Calibri"/>
        <family val="2"/>
        <charset val="161"/>
        <scheme val="minor"/>
      </rPr>
      <t>-0.399x</t>
    </r>
  </si>
  <si>
    <r>
      <t>y = 0.2583e</t>
    </r>
    <r>
      <rPr>
        <vertAlign val="superscript"/>
        <sz val="10"/>
        <color rgb="FF000000"/>
        <rFont val="Calibri"/>
        <family val="2"/>
        <charset val="161"/>
        <scheme val="minor"/>
      </rPr>
      <t>-0.069x</t>
    </r>
  </si>
  <si>
    <t>Survivor - polyonimic</t>
  </si>
  <si>
    <r>
      <t>y = 0.022x</t>
    </r>
    <r>
      <rPr>
        <vertAlign val="superscript"/>
        <sz val="10"/>
        <color rgb="FF000000"/>
        <rFont val="Calibri"/>
        <family val="2"/>
        <charset val="161"/>
        <scheme val="minor"/>
      </rPr>
      <t>2</t>
    </r>
    <r>
      <rPr>
        <sz val="10"/>
        <color rgb="FF000000"/>
        <rFont val="Calibri"/>
        <family val="2"/>
        <charset val="161"/>
        <scheme val="minor"/>
      </rPr>
      <t xml:space="preserve"> - 0.1696x + 0.302</t>
    </r>
  </si>
  <si>
    <r>
      <t>y = 0.0179x</t>
    </r>
    <r>
      <rPr>
        <vertAlign val="superscript"/>
        <sz val="10"/>
        <color rgb="FF000000"/>
        <rFont val="Calibri"/>
        <family val="2"/>
        <charset val="161"/>
        <scheme val="minor"/>
      </rPr>
      <t>2</t>
    </r>
    <r>
      <rPr>
        <sz val="10"/>
        <color rgb="FF000000"/>
        <rFont val="Calibri"/>
        <family val="2"/>
        <charset val="161"/>
        <scheme val="minor"/>
      </rPr>
      <t xml:space="preserve"> - 0.0393x + 0.1214</t>
    </r>
  </si>
  <si>
    <r>
      <t>y = 0.02x</t>
    </r>
    <r>
      <rPr>
        <vertAlign val="superscript"/>
        <sz val="10"/>
        <color rgb="FF000000"/>
        <rFont val="Calibri"/>
        <family val="2"/>
        <charset val="161"/>
        <scheme val="minor"/>
      </rPr>
      <t>2</t>
    </r>
    <r>
      <rPr>
        <sz val="10"/>
        <color rgb="FF000000"/>
        <rFont val="Calibri"/>
        <family val="2"/>
        <charset val="161"/>
        <scheme val="minor"/>
      </rPr>
      <t xml:space="preserve"> - 0.1304x + 0.2013</t>
    </r>
  </si>
  <si>
    <r>
      <t>y = 0.011x</t>
    </r>
    <r>
      <rPr>
        <vertAlign val="superscript"/>
        <sz val="10"/>
        <color rgb="FF000000"/>
        <rFont val="Calibri"/>
        <family val="2"/>
        <charset val="161"/>
        <scheme val="minor"/>
      </rPr>
      <t>2</t>
    </r>
    <r>
      <rPr>
        <sz val="10"/>
        <color rgb="FF000000"/>
        <rFont val="Calibri"/>
        <family val="2"/>
        <charset val="161"/>
        <scheme val="minor"/>
      </rPr>
      <t xml:space="preserve"> - 0.0633x + 0.1771</t>
    </r>
  </si>
  <si>
    <r>
      <t>y = 0.0057x</t>
    </r>
    <r>
      <rPr>
        <vertAlign val="superscript"/>
        <sz val="10"/>
        <color rgb="FF000000"/>
        <rFont val="Calibri"/>
        <family val="2"/>
        <charset val="161"/>
        <scheme val="minor"/>
      </rPr>
      <t>2</t>
    </r>
    <r>
      <rPr>
        <sz val="10"/>
        <color rgb="FF000000"/>
        <rFont val="Calibri"/>
        <family val="2"/>
        <charset val="161"/>
        <scheme val="minor"/>
      </rPr>
      <t xml:space="preserve"> - 0.0559x + 0.1078</t>
    </r>
  </si>
  <si>
    <r>
      <t>y = 0.0275x</t>
    </r>
    <r>
      <rPr>
        <vertAlign val="superscript"/>
        <sz val="10"/>
        <color rgb="FF000000"/>
        <rFont val="Calibri"/>
        <family val="2"/>
        <charset val="161"/>
        <scheme val="minor"/>
      </rPr>
      <t>2</t>
    </r>
    <r>
      <rPr>
        <sz val="10"/>
        <color rgb="FF000000"/>
        <rFont val="Calibri"/>
        <family val="2"/>
        <charset val="161"/>
        <scheme val="minor"/>
      </rPr>
      <t xml:space="preserve"> - 0.219x + 0.2955</t>
    </r>
  </si>
  <si>
    <r>
      <t>y = 0.0118x</t>
    </r>
    <r>
      <rPr>
        <vertAlign val="superscript"/>
        <sz val="10"/>
        <color rgb="FF000000"/>
        <rFont val="Calibri"/>
        <family val="2"/>
        <charset val="161"/>
        <scheme val="minor"/>
      </rPr>
      <t>2</t>
    </r>
    <r>
      <rPr>
        <sz val="10"/>
        <color rgb="FF000000"/>
        <rFont val="Calibri"/>
        <family val="2"/>
        <charset val="161"/>
        <scheme val="minor"/>
      </rPr>
      <t xml:space="preserve"> - 0.1168x + 0.3236</t>
    </r>
  </si>
  <si>
    <t xml:space="preserve">R² = </t>
  </si>
  <si>
    <t>durationAsPctOfDBLife</t>
  </si>
  <si>
    <t>db life in days</t>
  </si>
  <si>
    <t>db life in years</t>
  </si>
  <si>
    <t>dblife in #versions</t>
  </si>
  <si>
    <t>Count of durationAsPctOfDBLife</t>
  </si>
  <si>
    <t>0-0.05</t>
  </si>
  <si>
    <t>0.05-0.1</t>
  </si>
  <si>
    <t>0.1-0.15</t>
  </si>
  <si>
    <t>0.15-0.2</t>
  </si>
  <si>
    <t>0.2-0.25</t>
  </si>
  <si>
    <t>0.25-0.3</t>
  </si>
  <si>
    <t>0.3-0.35</t>
  </si>
  <si>
    <t>0.35-0.4</t>
  </si>
  <si>
    <t>0.45-0.5</t>
  </si>
  <si>
    <t>0.5-0.55</t>
  </si>
  <si>
    <t>0.55-0.6</t>
  </si>
  <si>
    <t>0.6-0.65</t>
  </si>
  <si>
    <t>0.65-0.7</t>
  </si>
  <si>
    <t>0.7-0.75</t>
  </si>
  <si>
    <t>0.75-0.8</t>
  </si>
  <si>
    <t>0.8-0.85</t>
  </si>
  <si>
    <t>0.9-0.95</t>
  </si>
  <si>
    <t>0.95-1</t>
  </si>
  <si>
    <t>NiceValueForScatter</t>
  </si>
  <si>
    <t>0.85-0.9</t>
  </si>
  <si>
    <t>0.4-0.45</t>
  </si>
  <si>
    <t>Average</t>
  </si>
  <si>
    <t>Total sum</t>
  </si>
  <si>
    <t>AtlasBoolean</t>
  </si>
  <si>
    <t>BiosqlBool</t>
  </si>
  <si>
    <t>CopperBool</t>
  </si>
  <si>
    <t>Bool</t>
  </si>
  <si>
    <t>Count</t>
  </si>
  <si>
    <t>Here we exclude all cells that have one occurrence</t>
  </si>
  <si>
    <t>Count-1</t>
  </si>
  <si>
    <t>This is error correction + presentation</t>
  </si>
  <si>
    <t>We make zero every outlier average that is not zero +</t>
  </si>
  <si>
    <t>we scale numbers up for the painting</t>
  </si>
  <si>
    <t>Try-1</t>
  </si>
  <si>
    <t>We also use a scale up factor of 100 for the painting</t>
  </si>
  <si>
    <t>ScaleFactor</t>
  </si>
  <si>
    <t>Here is the pure average value</t>
  </si>
  <si>
    <t xml:space="preserve">fails: Here we multiply average with Count-1 </t>
  </si>
  <si>
    <t>Try-2</t>
  </si>
  <si>
    <t>Try-3</t>
  </si>
  <si>
    <t xml:space="preserve">Herewe just give the same offset to all, </t>
  </si>
  <si>
    <t>to make the pale colors more intense</t>
  </si>
  <si>
    <t>FAILS: exactly the same with org</t>
  </si>
  <si>
    <t>Percentages over LAD class</t>
  </si>
  <si>
    <t>Percentages over Dead &amp; Survivors</t>
  </si>
  <si>
    <t>EARLY</t>
  </si>
  <si>
    <t>LATE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</si>
</sst>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%"/>
    <numFmt numFmtId="165" formatCode="0.0"/>
    <numFmt numFmtId="166" formatCode="[$-409]d\-mmm\-yy;@"/>
    <numFmt numFmtId="167" formatCode="[$-409]dd\-mmm\-yy;@"/>
    <numFmt numFmtId="168" formatCode="0.0000"/>
  </numFmts>
  <fonts count="7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u/>
      <sz val="11"/>
      <color theme="0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1"/>
      <color rgb="FF7030A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8"/>
      <color theme="0" tint="-0.34998626667073579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0"/>
      <color theme="1"/>
      <name val="Consolas"/>
      <family val="3"/>
      <charset val="161"/>
    </font>
    <font>
      <sz val="10"/>
      <color theme="1"/>
      <name val="Consolas"/>
      <family val="3"/>
      <charset val="161"/>
    </font>
    <font>
      <b/>
      <i/>
      <sz val="11"/>
      <color theme="1"/>
      <name val="Calibri"/>
      <family val="2"/>
      <charset val="161"/>
      <scheme val="minor"/>
    </font>
    <font>
      <b/>
      <i/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008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rgb="FF0000FF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9"/>
      <color rgb="FF0000FF"/>
      <name val="Calibri"/>
      <family val="2"/>
      <charset val="161"/>
      <scheme val="minor"/>
    </font>
    <font>
      <b/>
      <sz val="9"/>
      <color rgb="FF0000FF"/>
      <name val="Calibri"/>
      <family val="2"/>
      <charset val="161"/>
      <scheme val="minor"/>
    </font>
    <font>
      <sz val="9"/>
      <color rgb="FFC00000"/>
      <name val="Calibri"/>
      <family val="2"/>
      <charset val="161"/>
      <scheme val="minor"/>
    </font>
    <font>
      <b/>
      <i/>
      <sz val="9"/>
      <color rgb="FF000000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10"/>
      <color rgb="FFFF0000"/>
      <name val="Calibri"/>
      <family val="2"/>
      <charset val="161"/>
      <scheme val="minor"/>
    </font>
    <font>
      <i/>
      <sz val="10"/>
      <color rgb="FF00B05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theme="0" tint="-0.499984740745262"/>
      <name val="Calibri"/>
      <family val="2"/>
      <charset val="161"/>
      <scheme val="minor"/>
    </font>
    <font>
      <sz val="7"/>
      <color theme="0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vertAlign val="superscript"/>
      <sz val="10"/>
      <color rgb="FF000000"/>
      <name val="Calibri"/>
      <family val="2"/>
      <charset val="161"/>
      <scheme val="minor"/>
    </font>
    <font>
      <sz val="10"/>
      <color rgb="FF0033CC"/>
      <name val="Calibri"/>
      <family val="2"/>
      <charset val="161"/>
      <scheme val="minor"/>
    </font>
    <font>
      <sz val="11"/>
      <color rgb="FF0033CC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b/>
      <sz val="9"/>
      <color theme="0" tint="-0.499984740745262"/>
      <name val="Calibri"/>
      <family val="2"/>
      <charset val="161"/>
      <scheme val="minor"/>
    </font>
    <font>
      <b/>
      <sz val="8"/>
      <color theme="0" tint="-0.499984740745262"/>
      <name val="Calibri"/>
      <family val="2"/>
      <charset val="161"/>
      <scheme val="minor"/>
    </font>
    <font>
      <sz val="8"/>
      <color theme="0" tint="-0.499984740745262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499984740745262"/>
      <name val="Calibri"/>
      <family val="2"/>
      <charset val="161"/>
      <scheme val="minor"/>
    </font>
    <font>
      <strike/>
      <sz val="24"/>
      <color theme="1"/>
      <name val="Calibri"/>
      <family val="2"/>
      <charset val="161"/>
      <scheme val="minor"/>
    </font>
    <font>
      <strike/>
      <sz val="11"/>
      <color theme="1"/>
      <name val="Calibri"/>
      <family val="2"/>
      <charset val="161"/>
      <scheme val="minor"/>
    </font>
    <font>
      <b/>
      <strike/>
      <sz val="9"/>
      <color theme="1"/>
      <name val="Calibri"/>
      <family val="2"/>
      <charset val="161"/>
      <scheme val="minor"/>
    </font>
    <font>
      <strike/>
      <sz val="7"/>
      <color theme="1"/>
      <name val="Calibri"/>
      <family val="2"/>
      <charset val="161"/>
      <scheme val="minor"/>
    </font>
    <font>
      <strike/>
      <sz val="8"/>
      <color theme="1"/>
      <name val="Calibri"/>
      <family val="2"/>
      <charset val="161"/>
      <scheme val="minor"/>
    </font>
    <font>
      <strike/>
      <sz val="11"/>
      <name val="Calibri"/>
      <family val="2"/>
      <charset val="161"/>
      <scheme val="minor"/>
    </font>
    <font>
      <strike/>
      <sz val="9"/>
      <color theme="1"/>
      <name val="Calibri"/>
      <family val="2"/>
      <charset val="161"/>
      <scheme val="minor"/>
    </font>
    <font>
      <i/>
      <strike/>
      <sz val="9"/>
      <color theme="0" tint="-0.499984740745262"/>
      <name val="Calibri"/>
      <family val="2"/>
      <charset val="161"/>
      <scheme val="minor"/>
    </font>
    <font>
      <i/>
      <strike/>
      <sz val="10"/>
      <color rgb="FFFF0000"/>
      <name val="Calibri"/>
      <family val="2"/>
      <charset val="161"/>
      <scheme val="minor"/>
    </font>
    <font>
      <i/>
      <strike/>
      <sz val="10"/>
      <color rgb="FF00B050"/>
      <name val="Calibri"/>
      <family val="2"/>
      <charset val="161"/>
      <scheme val="minor"/>
    </font>
    <font>
      <i/>
      <sz val="14"/>
      <color theme="0" tint="-0.499984740745262"/>
      <name val="Calibri"/>
      <family val="2"/>
      <charset val="161"/>
      <scheme val="minor"/>
    </font>
    <font>
      <i/>
      <sz val="14"/>
      <color rgb="FFC00000"/>
      <name val="Calibri"/>
      <family val="2"/>
      <charset val="161"/>
      <scheme val="minor"/>
    </font>
    <font>
      <i/>
      <sz val="14"/>
      <color rgb="FF0033CC"/>
      <name val="Calibri"/>
      <family val="2"/>
      <charset val="161"/>
      <scheme val="minor"/>
    </font>
    <font>
      <i/>
      <sz val="10"/>
      <color rgb="FF0033CC"/>
      <name val="Calibri"/>
      <family val="2"/>
      <charset val="161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DDD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5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1" fontId="8" fillId="4" borderId="0" xfId="0" applyNumberFormat="1" applyFont="1" applyFill="1" applyAlignment="1">
      <alignment horizontal="center"/>
    </xf>
    <xf numFmtId="2" fontId="6" fillId="4" borderId="0" xfId="0" applyNumberFormat="1" applyFont="1" applyFill="1"/>
    <xf numFmtId="1" fontId="6" fillId="5" borderId="0" xfId="0" applyNumberFormat="1" applyFont="1" applyFill="1" applyAlignment="1">
      <alignment horizontal="center"/>
    </xf>
    <xf numFmtId="1" fontId="3" fillId="3" borderId="0" xfId="3" applyNumberFormat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/>
    <xf numFmtId="0" fontId="0" fillId="6" borderId="0" xfId="0" applyFill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2" fontId="0" fillId="7" borderId="0" xfId="0" applyNumberFormat="1" applyFill="1"/>
    <xf numFmtId="2" fontId="0" fillId="7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2" fontId="0" fillId="8" borderId="0" xfId="0" applyNumberFormat="1" applyFill="1"/>
    <xf numFmtId="2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4" fillId="8" borderId="0" xfId="0" applyFont="1" applyFill="1"/>
    <xf numFmtId="2" fontId="4" fillId="8" borderId="0" xfId="0" applyNumberFormat="1" applyFont="1" applyFill="1"/>
    <xf numFmtId="0" fontId="9" fillId="0" borderId="0" xfId="0" applyFont="1"/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9" fontId="0" fillId="0" borderId="0" xfId="1" applyNumberFormat="1" applyFont="1"/>
    <xf numFmtId="0" fontId="0" fillId="0" borderId="1" xfId="0" applyBorder="1" applyAlignment="1">
      <alignment horizontal="center"/>
    </xf>
    <xf numFmtId="9" fontId="0" fillId="0" borderId="1" xfId="1" applyNumberFormat="1" applyFont="1" applyBorder="1"/>
    <xf numFmtId="0" fontId="0" fillId="0" borderId="1" xfId="0" applyBorder="1"/>
    <xf numFmtId="9" fontId="0" fillId="6" borderId="0" xfId="0" applyNumberFormat="1" applyFill="1"/>
    <xf numFmtId="9" fontId="0" fillId="0" borderId="0" xfId="0" applyNumberFormat="1"/>
    <xf numFmtId="1" fontId="0" fillId="0" borderId="0" xfId="0" applyNumberFormat="1" applyFill="1" applyAlignment="1">
      <alignment horizontal="center"/>
    </xf>
    <xf numFmtId="9" fontId="0" fillId="8" borderId="0" xfId="0" applyNumberFormat="1" applyFill="1"/>
    <xf numFmtId="0" fontId="5" fillId="0" borderId="0" xfId="0" applyFont="1"/>
    <xf numFmtId="0" fontId="2" fillId="6" borderId="0" xfId="2" applyFill="1"/>
    <xf numFmtId="0" fontId="11" fillId="6" borderId="0" xfId="0" applyFont="1" applyFill="1"/>
    <xf numFmtId="0" fontId="12" fillId="6" borderId="0" xfId="0" applyFont="1" applyFill="1"/>
    <xf numFmtId="2" fontId="13" fillId="6" borderId="0" xfId="0" applyNumberFormat="1" applyFont="1" applyFill="1"/>
    <xf numFmtId="164" fontId="12" fillId="6" borderId="0" xfId="0" applyNumberFormat="1" applyFont="1" applyFill="1"/>
    <xf numFmtId="165" fontId="0" fillId="6" borderId="0" xfId="0" applyNumberFormat="1" applyFill="1"/>
    <xf numFmtId="9" fontId="0" fillId="0" borderId="0" xfId="1" applyFont="1"/>
    <xf numFmtId="0" fontId="11" fillId="0" borderId="0" xfId="0" applyFont="1" applyFill="1"/>
    <xf numFmtId="0" fontId="12" fillId="0" borderId="0" xfId="0" applyFont="1" applyFill="1"/>
    <xf numFmtId="2" fontId="13" fillId="0" borderId="0" xfId="0" applyNumberFormat="1" applyFont="1" applyFill="1"/>
    <xf numFmtId="164" fontId="12" fillId="0" borderId="0" xfId="0" applyNumberFormat="1" applyFont="1" applyFill="1"/>
    <xf numFmtId="165" fontId="0" fillId="0" borderId="0" xfId="0" applyNumberFormat="1" applyFill="1"/>
    <xf numFmtId="0" fontId="11" fillId="7" borderId="0" xfId="0" applyFont="1" applyFill="1"/>
    <xf numFmtId="0" fontId="12" fillId="7" borderId="0" xfId="0" applyFont="1" applyFill="1"/>
    <xf numFmtId="2" fontId="13" fillId="7" borderId="0" xfId="0" applyNumberFormat="1" applyFont="1" applyFill="1"/>
    <xf numFmtId="164" fontId="12" fillId="7" borderId="0" xfId="0" applyNumberFormat="1" applyFont="1" applyFill="1"/>
    <xf numFmtId="165" fontId="0" fillId="7" borderId="0" xfId="0" applyNumberFormat="1" applyFill="1"/>
    <xf numFmtId="0" fontId="11" fillId="8" borderId="0" xfId="0" applyFont="1" applyFill="1"/>
    <xf numFmtId="0" fontId="12" fillId="8" borderId="0" xfId="0" applyFont="1" applyFill="1"/>
    <xf numFmtId="2" fontId="13" fillId="8" borderId="0" xfId="0" applyNumberFormat="1" applyFont="1" applyFill="1"/>
    <xf numFmtId="164" fontId="12" fillId="8" borderId="0" xfId="0" applyNumberFormat="1" applyFont="1" applyFill="1"/>
    <xf numFmtId="165" fontId="0" fillId="8" borderId="0" xfId="0" applyNumberFormat="1" applyFill="1"/>
    <xf numFmtId="1" fontId="14" fillId="6" borderId="0" xfId="0" applyNumberFormat="1" applyFont="1" applyFill="1"/>
    <xf numFmtId="0" fontId="15" fillId="6" borderId="0" xfId="0" applyFont="1" applyFill="1" applyAlignment="1">
      <alignment horizontal="right"/>
    </xf>
    <xf numFmtId="2" fontId="0" fillId="0" borderId="0" xfId="0" applyNumberFormat="1" applyFill="1"/>
    <xf numFmtId="0" fontId="0" fillId="0" borderId="0" xfId="0" applyFill="1"/>
    <xf numFmtId="9" fontId="0" fillId="0" borderId="0" xfId="0" applyNumberFormat="1" applyFill="1"/>
    <xf numFmtId="2" fontId="14" fillId="0" borderId="0" xfId="0" applyNumberFormat="1" applyFont="1"/>
    <xf numFmtId="2" fontId="14" fillId="0" borderId="0" xfId="0" applyNumberFormat="1" applyFont="1" applyFill="1"/>
    <xf numFmtId="10" fontId="0" fillId="0" borderId="0" xfId="0" applyNumberFormat="1"/>
    <xf numFmtId="2" fontId="14" fillId="7" borderId="0" xfId="0" applyNumberFormat="1" applyFont="1" applyFill="1"/>
    <xf numFmtId="2" fontId="14" fillId="6" borderId="0" xfId="0" applyNumberFormat="1" applyFont="1" applyFill="1"/>
    <xf numFmtId="2" fontId="14" fillId="8" borderId="0" xfId="0" applyNumberFormat="1" applyFont="1" applyFill="1"/>
    <xf numFmtId="165" fontId="9" fillId="0" borderId="0" xfId="0" applyNumberFormat="1" applyFont="1"/>
    <xf numFmtId="165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9" fontId="0" fillId="6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9" fontId="0" fillId="7" borderId="0" xfId="0" applyNumberFormat="1" applyFill="1" applyAlignment="1">
      <alignment horizontal="center"/>
    </xf>
    <xf numFmtId="9" fontId="0" fillId="8" borderId="0" xfId="0" applyNumberForma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" fillId="6" borderId="0" xfId="2" applyFill="1" applyAlignment="1">
      <alignment horizontal="center"/>
    </xf>
    <xf numFmtId="2" fontId="2" fillId="6" borderId="0" xfId="2" applyNumberForma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2" fontId="13" fillId="6" borderId="0" xfId="0" applyNumberFormat="1" applyFont="1" applyFill="1" applyAlignment="1">
      <alignment horizontal="center"/>
    </xf>
    <xf numFmtId="164" fontId="12" fillId="6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11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2" fontId="13" fillId="7" borderId="0" xfId="0" applyNumberFormat="1" applyFont="1" applyFill="1" applyAlignment="1">
      <alignment horizontal="center"/>
    </xf>
    <xf numFmtId="164" fontId="12" fillId="7" borderId="0" xfId="0" applyNumberFormat="1" applyFont="1" applyFill="1" applyAlignment="1">
      <alignment horizontal="center"/>
    </xf>
    <xf numFmtId="165" fontId="0" fillId="7" borderId="0" xfId="0" applyNumberFormat="1" applyFill="1" applyAlignment="1">
      <alignment horizontal="center"/>
    </xf>
    <xf numFmtId="2" fontId="4" fillId="7" borderId="0" xfId="0" applyNumberFormat="1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2" fontId="13" fillId="8" borderId="0" xfId="0" applyNumberFormat="1" applyFont="1" applyFill="1" applyAlignment="1">
      <alignment horizontal="center"/>
    </xf>
    <xf numFmtId="164" fontId="12" fillId="8" borderId="0" xfId="0" applyNumberFormat="1" applyFont="1" applyFill="1" applyAlignment="1">
      <alignment horizontal="center"/>
    </xf>
    <xf numFmtId="165" fontId="0" fillId="8" borderId="0" xfId="0" applyNumberFormat="1" applyFill="1" applyAlignment="1">
      <alignment horizontal="center"/>
    </xf>
    <xf numFmtId="2" fontId="5" fillId="8" borderId="0" xfId="0" applyNumberFormat="1" applyFont="1" applyFill="1" applyAlignment="1">
      <alignment horizontal="center"/>
    </xf>
    <xf numFmtId="2" fontId="4" fillId="8" borderId="0" xfId="0" applyNumberFormat="1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7" borderId="0" xfId="0" applyNumberFormat="1" applyFont="1" applyFill="1" applyAlignment="1">
      <alignment horizontal="center"/>
    </xf>
    <xf numFmtId="2" fontId="14" fillId="8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3" fillId="3" borderId="0" xfId="3" applyNumberFormat="1"/>
    <xf numFmtId="0" fontId="3" fillId="3" borderId="0" xfId="3"/>
    <xf numFmtId="1" fontId="0" fillId="0" borderId="0" xfId="0" applyNumberFormat="1"/>
    <xf numFmtId="0" fontId="3" fillId="3" borderId="1" xfId="3" applyBorder="1" applyAlignment="1">
      <alignment horizontal="right"/>
    </xf>
    <xf numFmtId="9" fontId="3" fillId="3" borderId="0" xfId="3" applyNumberFormat="1" applyAlignment="1">
      <alignment horizontal="right"/>
    </xf>
    <xf numFmtId="1" fontId="19" fillId="9" borderId="0" xfId="4" applyNumberFormat="1" applyFill="1"/>
    <xf numFmtId="0" fontId="19" fillId="9" borderId="0" xfId="4" applyFill="1"/>
    <xf numFmtId="0" fontId="19" fillId="9" borderId="0" xfId="4" applyFill="1" applyAlignment="1">
      <alignment horizontal="right"/>
    </xf>
    <xf numFmtId="1" fontId="19" fillId="9" borderId="0" xfId="4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19" fillId="0" borderId="0" xfId="4"/>
    <xf numFmtId="0" fontId="19" fillId="9" borderId="1" xfId="4" applyFill="1" applyBorder="1"/>
    <xf numFmtId="0" fontId="20" fillId="0" borderId="0" xfId="0" applyFont="1"/>
    <xf numFmtId="2" fontId="19" fillId="9" borderId="0" xfId="4" applyNumberFormat="1" applyFill="1"/>
    <xf numFmtId="2" fontId="19" fillId="0" borderId="0" xfId="4" applyNumberFormat="1"/>
    <xf numFmtId="0" fontId="0" fillId="0" borderId="0" xfId="0" pivotButton="1"/>
    <xf numFmtId="1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9" fontId="0" fillId="0" borderId="0" xfId="1" applyFont="1" applyFill="1"/>
    <xf numFmtId="0" fontId="22" fillId="0" borderId="2" xfId="0" applyFont="1" applyBorder="1" applyAlignment="1">
      <alignment horizontal="center"/>
    </xf>
    <xf numFmtId="0" fontId="0" fillId="0" borderId="3" xfId="0" applyBorder="1"/>
    <xf numFmtId="0" fontId="21" fillId="11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4" xfId="0" applyBorder="1"/>
    <xf numFmtId="0" fontId="23" fillId="0" borderId="5" xfId="0" applyFont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21" fillId="11" borderId="6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3" fillId="0" borderId="9" xfId="0" applyFont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21" fillId="11" borderId="11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0" fillId="15" borderId="5" xfId="0" applyFill="1" applyBorder="1" applyAlignment="1">
      <alignment horizontal="center" wrapText="1"/>
    </xf>
    <xf numFmtId="0" fontId="0" fillId="12" borderId="6" xfId="0" applyFont="1" applyFill="1" applyBorder="1" applyAlignment="1">
      <alignment horizontal="center"/>
    </xf>
    <xf numFmtId="0" fontId="0" fillId="0" borderId="12" xfId="0" applyBorder="1"/>
    <xf numFmtId="0" fontId="5" fillId="14" borderId="6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15" borderId="2" xfId="0" applyNumberForma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0" fillId="0" borderId="5" xfId="0" applyBorder="1"/>
    <xf numFmtId="9" fontId="0" fillId="15" borderId="5" xfId="0" applyNumberFormat="1" applyFill="1" applyBorder="1" applyAlignment="1">
      <alignment horizontal="center"/>
    </xf>
    <xf numFmtId="9" fontId="0" fillId="12" borderId="6" xfId="0" applyNumberFormat="1" applyFill="1" applyBorder="1" applyAlignment="1">
      <alignment horizontal="center"/>
    </xf>
    <xf numFmtId="9" fontId="0" fillId="13" borderId="6" xfId="0" applyNumberFormat="1" applyFill="1" applyBorder="1" applyAlignment="1">
      <alignment horizontal="center"/>
    </xf>
    <xf numFmtId="9" fontId="21" fillId="11" borderId="6" xfId="0" applyNumberFormat="1" applyFont="1" applyFill="1" applyBorder="1" applyAlignment="1">
      <alignment horizontal="center"/>
    </xf>
    <xf numFmtId="9" fontId="0" fillId="6" borderId="5" xfId="0" applyNumberFormat="1" applyFill="1" applyBorder="1" applyAlignment="1">
      <alignment horizontal="center"/>
    </xf>
    <xf numFmtId="9" fontId="0" fillId="10" borderId="6" xfId="0" applyNumberFormat="1" applyFill="1" applyBorder="1" applyAlignment="1">
      <alignment horizontal="center"/>
    </xf>
    <xf numFmtId="9" fontId="5" fillId="8" borderId="6" xfId="0" applyNumberFormat="1" applyFont="1" applyFill="1" applyBorder="1" applyAlignment="1">
      <alignment horizontal="center"/>
    </xf>
    <xf numFmtId="9" fontId="5" fillId="14" borderId="6" xfId="0" applyNumberFormat="1" applyFont="1" applyFill="1" applyBorder="1" applyAlignment="1">
      <alignment horizontal="center"/>
    </xf>
    <xf numFmtId="9" fontId="0" fillId="8" borderId="6" xfId="0" applyNumberFormat="1" applyFont="1" applyFill="1" applyBorder="1" applyAlignment="1">
      <alignment horizontal="center"/>
    </xf>
    <xf numFmtId="0" fontId="0" fillId="0" borderId="2" xfId="0" applyBorder="1"/>
    <xf numFmtId="9" fontId="5" fillId="6" borderId="5" xfId="0" applyNumberFormat="1" applyFont="1" applyFill="1" applyBorder="1" applyAlignment="1">
      <alignment horizontal="center"/>
    </xf>
    <xf numFmtId="9" fontId="0" fillId="15" borderId="13" xfId="0" applyNumberFormat="1" applyFill="1" applyBorder="1" applyAlignment="1">
      <alignment horizontal="center"/>
    </xf>
    <xf numFmtId="9" fontId="0" fillId="12" borderId="11" xfId="0" applyNumberFormat="1" applyFill="1" applyBorder="1" applyAlignment="1">
      <alignment horizontal="center"/>
    </xf>
    <xf numFmtId="9" fontId="0" fillId="13" borderId="11" xfId="0" applyNumberFormat="1" applyFill="1" applyBorder="1" applyAlignment="1">
      <alignment horizontal="center"/>
    </xf>
    <xf numFmtId="9" fontId="21" fillId="11" borderId="11" xfId="0" applyNumberFormat="1" applyFont="1" applyFill="1" applyBorder="1" applyAlignment="1">
      <alignment horizontal="center"/>
    </xf>
    <xf numFmtId="9" fontId="0" fillId="0" borderId="1" xfId="0" applyNumberFormat="1" applyBorder="1"/>
    <xf numFmtId="9" fontId="0" fillId="6" borderId="13" xfId="0" applyNumberFormat="1" applyFill="1" applyBorder="1" applyAlignment="1">
      <alignment horizontal="center"/>
    </xf>
    <xf numFmtId="9" fontId="0" fillId="10" borderId="11" xfId="0" applyNumberFormat="1" applyFill="1" applyBorder="1" applyAlignment="1">
      <alignment horizontal="center"/>
    </xf>
    <xf numFmtId="9" fontId="5" fillId="8" borderId="11" xfId="0" applyNumberFormat="1" applyFont="1" applyFill="1" applyBorder="1" applyAlignment="1">
      <alignment horizontal="center"/>
    </xf>
    <xf numFmtId="9" fontId="5" fillId="14" borderId="11" xfId="0" applyNumberFormat="1" applyFont="1" applyFill="1" applyBorder="1" applyAlignment="1">
      <alignment horizontal="center"/>
    </xf>
    <xf numFmtId="9" fontId="0" fillId="8" borderId="6" xfId="0" applyNumberFormat="1" applyFill="1" applyBorder="1" applyAlignment="1">
      <alignment horizontal="center"/>
    </xf>
    <xf numFmtId="9" fontId="5" fillId="15" borderId="5" xfId="0" applyNumberFormat="1" applyFont="1" applyFill="1" applyBorder="1" applyAlignment="1">
      <alignment horizontal="center"/>
    </xf>
    <xf numFmtId="9" fontId="5" fillId="12" borderId="6" xfId="0" applyNumberFormat="1" applyFont="1" applyFill="1" applyBorder="1" applyAlignment="1">
      <alignment horizontal="center"/>
    </xf>
    <xf numFmtId="0" fontId="0" fillId="0" borderId="9" xfId="0" applyBorder="1"/>
    <xf numFmtId="9" fontId="5" fillId="6" borderId="13" xfId="0" applyNumberFormat="1" applyFont="1" applyFill="1" applyBorder="1" applyAlignment="1">
      <alignment horizontal="center"/>
    </xf>
    <xf numFmtId="9" fontId="0" fillId="8" borderId="11" xfId="0" applyNumberFormat="1" applyFill="1" applyBorder="1" applyAlignment="1">
      <alignment horizontal="center"/>
    </xf>
    <xf numFmtId="9" fontId="0" fillId="8" borderId="11" xfId="0" applyNumberFormat="1" applyFont="1" applyFill="1" applyBorder="1" applyAlignment="1">
      <alignment horizontal="center"/>
    </xf>
    <xf numFmtId="9" fontId="26" fillId="15" borderId="5" xfId="0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9" fontId="0" fillId="15" borderId="0" xfId="0" applyNumberFormat="1" applyFill="1" applyBorder="1" applyAlignment="1">
      <alignment horizontal="center"/>
    </xf>
    <xf numFmtId="9" fontId="0" fillId="12" borderId="0" xfId="0" applyNumberFormat="1" applyFill="1" applyBorder="1" applyAlignment="1">
      <alignment horizontal="center"/>
    </xf>
    <xf numFmtId="9" fontId="0" fillId="13" borderId="0" xfId="0" applyNumberFormat="1" applyFill="1" applyBorder="1" applyAlignment="1">
      <alignment horizontal="center"/>
    </xf>
    <xf numFmtId="9" fontId="21" fillId="11" borderId="0" xfId="0" applyNumberFormat="1" applyFont="1" applyFill="1" applyBorder="1" applyAlignment="1">
      <alignment horizontal="center"/>
    </xf>
    <xf numFmtId="9" fontId="0" fillId="0" borderId="0" xfId="0" applyNumberFormat="1" applyBorder="1"/>
    <xf numFmtId="9" fontId="5" fillId="6" borderId="0" xfId="0" applyNumberFormat="1" applyFont="1" applyFill="1" applyBorder="1" applyAlignment="1">
      <alignment horizontal="center"/>
    </xf>
    <xf numFmtId="9" fontId="0" fillId="10" borderId="0" xfId="0" applyNumberFormat="1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9" fontId="5" fillId="14" borderId="0" xfId="0" applyNumberFormat="1" applyFon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9" fontId="0" fillId="8" borderId="0" xfId="0" applyNumberFormat="1" applyFont="1" applyFill="1" applyBorder="1" applyAlignment="1">
      <alignment horizontal="center"/>
    </xf>
    <xf numFmtId="9" fontId="27" fillId="0" borderId="0" xfId="0" applyNumberFormat="1" applyFont="1"/>
    <xf numFmtId="9" fontId="4" fillId="0" borderId="0" xfId="0" applyNumberFormat="1" applyFont="1"/>
    <xf numFmtId="9" fontId="26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4" fillId="0" borderId="0" xfId="0" applyFont="1"/>
    <xf numFmtId="0" fontId="14" fillId="0" borderId="0" xfId="0" applyFont="1"/>
    <xf numFmtId="9" fontId="14" fillId="0" borderId="0" xfId="0" applyNumberFormat="1" applyFont="1"/>
    <xf numFmtId="0" fontId="28" fillId="16" borderId="14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16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8" fillId="16" borderId="0" xfId="0" applyFont="1" applyFill="1" applyAlignment="1">
      <alignment horizontal="center"/>
    </xf>
    <xf numFmtId="0" fontId="28" fillId="17" borderId="0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9" fontId="28" fillId="17" borderId="0" xfId="0" applyNumberFormat="1" applyFont="1" applyFill="1" applyBorder="1" applyAlignment="1">
      <alignment horizontal="center"/>
    </xf>
    <xf numFmtId="9" fontId="28" fillId="18" borderId="0" xfId="0" applyNumberFormat="1" applyFont="1" applyFill="1" applyBorder="1" applyAlignment="1">
      <alignment horizontal="center"/>
    </xf>
    <xf numFmtId="0" fontId="0" fillId="9" borderId="0" xfId="0" applyFill="1"/>
    <xf numFmtId="49" fontId="0" fillId="0" borderId="0" xfId="5" applyNumberFormat="1" applyFont="1" applyAlignment="1">
      <alignment horizontal="left"/>
    </xf>
    <xf numFmtId="0" fontId="29" fillId="0" borderId="0" xfId="0" applyFont="1" applyAlignment="1">
      <alignment horizontal="left" readingOrder="1"/>
    </xf>
    <xf numFmtId="9" fontId="14" fillId="0" borderId="0" xfId="1" applyFont="1"/>
    <xf numFmtId="0" fontId="0" fillId="0" borderId="0" xfId="0"/>
    <xf numFmtId="166" fontId="0" fillId="0" borderId="0" xfId="0" applyNumberFormat="1"/>
    <xf numFmtId="166" fontId="4" fillId="0" borderId="0" xfId="0" applyNumberFormat="1" applyFont="1"/>
    <xf numFmtId="167" fontId="0" fillId="0" borderId="0" xfId="0" applyNumberFormat="1"/>
    <xf numFmtId="0" fontId="0" fillId="0" borderId="0" xfId="0"/>
    <xf numFmtId="0" fontId="0" fillId="0" borderId="0" xfId="0"/>
    <xf numFmtId="167" fontId="4" fillId="0" borderId="0" xfId="0" applyNumberFormat="1" applyFont="1"/>
    <xf numFmtId="0" fontId="0" fillId="19" borderId="0" xfId="0" applyFill="1"/>
    <xf numFmtId="167" fontId="0" fillId="0" borderId="0" xfId="0" applyNumberFormat="1" applyFill="1"/>
    <xf numFmtId="167" fontId="4" fillId="0" borderId="0" xfId="0" applyNumberFormat="1" applyFont="1" applyFill="1"/>
    <xf numFmtId="1" fontId="0" fillId="6" borderId="0" xfId="0" applyNumberFormat="1" applyFill="1"/>
    <xf numFmtId="166" fontId="0" fillId="6" borderId="0" xfId="0" applyNumberFormat="1" applyFill="1"/>
    <xf numFmtId="1" fontId="0" fillId="7" borderId="0" xfId="0" applyNumberFormat="1" applyFill="1"/>
    <xf numFmtId="166" fontId="0" fillId="7" borderId="0" xfId="0" applyNumberFormat="1" applyFill="1"/>
    <xf numFmtId="167" fontId="0" fillId="7" borderId="0" xfId="0" applyNumberFormat="1" applyFill="1"/>
    <xf numFmtId="167" fontId="0" fillId="6" borderId="0" xfId="0" applyNumberFormat="1" applyFill="1"/>
    <xf numFmtId="167" fontId="0" fillId="8" borderId="0" xfId="0" applyNumberFormat="1" applyFill="1"/>
    <xf numFmtId="1" fontId="0" fillId="8" borderId="0" xfId="0" applyNumberFormat="1" applyFill="1"/>
    <xf numFmtId="167" fontId="5" fillId="0" borderId="1" xfId="0" applyNumberFormat="1" applyFont="1" applyBorder="1" applyAlignment="1">
      <alignment horizontal="left"/>
    </xf>
    <xf numFmtId="0" fontId="0" fillId="0" borderId="0" xfId="0"/>
    <xf numFmtId="1" fontId="0" fillId="9" borderId="0" xfId="0" applyNumberFormat="1" applyFill="1" applyAlignment="1">
      <alignment horizontal="center"/>
    </xf>
    <xf numFmtId="167" fontId="0" fillId="9" borderId="0" xfId="0" applyNumberFormat="1" applyFill="1"/>
    <xf numFmtId="1" fontId="0" fillId="9" borderId="0" xfId="0" applyNumberFormat="1" applyFill="1"/>
    <xf numFmtId="2" fontId="0" fillId="9" borderId="0" xfId="0" applyNumberFormat="1" applyFill="1"/>
    <xf numFmtId="0" fontId="0" fillId="0" borderId="0" xfId="0"/>
    <xf numFmtId="0" fontId="0" fillId="9" borderId="0" xfId="0" applyFill="1" applyAlignment="1">
      <alignment wrapText="1"/>
    </xf>
    <xf numFmtId="9" fontId="14" fillId="9" borderId="0" xfId="1" applyFont="1" applyFill="1" applyAlignment="1">
      <alignment horizontal="right"/>
    </xf>
    <xf numFmtId="49" fontId="31" fillId="0" borderId="0" xfId="0" applyNumberFormat="1" applyFont="1"/>
    <xf numFmtId="0" fontId="31" fillId="0" borderId="0" xfId="0" applyFont="1"/>
    <xf numFmtId="9" fontId="31" fillId="0" borderId="0" xfId="1" applyFont="1"/>
    <xf numFmtId="9" fontId="31" fillId="0" borderId="0" xfId="0" applyNumberFormat="1" applyFont="1"/>
    <xf numFmtId="0" fontId="31" fillId="0" borderId="0" xfId="0" applyFont="1" applyAlignment="1">
      <alignment horizontal="right"/>
    </xf>
    <xf numFmtId="9" fontId="33" fillId="20" borderId="0" xfId="1" applyFont="1" applyFill="1" applyBorder="1" applyAlignment="1">
      <alignment horizontal="center"/>
    </xf>
    <xf numFmtId="9" fontId="10" fillId="20" borderId="0" xfId="1" applyFont="1" applyFill="1" applyBorder="1" applyAlignment="1">
      <alignment horizontal="center"/>
    </xf>
    <xf numFmtId="9" fontId="34" fillId="20" borderId="0" xfId="1" applyFont="1" applyFill="1" applyBorder="1" applyAlignment="1">
      <alignment horizontal="center"/>
    </xf>
    <xf numFmtId="9" fontId="35" fillId="6" borderId="0" xfId="1" applyFont="1" applyFill="1"/>
    <xf numFmtId="9" fontId="10" fillId="6" borderId="0" xfId="1" applyFont="1" applyFill="1"/>
    <xf numFmtId="9" fontId="36" fillId="6" borderId="0" xfId="1" applyFont="1" applyFill="1"/>
    <xf numFmtId="9" fontId="36" fillId="20" borderId="0" xfId="1" applyFont="1" applyFill="1" applyBorder="1" applyAlignment="1">
      <alignment horizontal="center"/>
    </xf>
    <xf numFmtId="9" fontId="35" fillId="20" borderId="0" xfId="1" applyFont="1" applyFill="1" applyBorder="1" applyAlignment="1">
      <alignment horizontal="center"/>
    </xf>
    <xf numFmtId="9" fontId="34" fillId="6" borderId="0" xfId="1" applyFont="1" applyFill="1"/>
    <xf numFmtId="9" fontId="33" fillId="6" borderId="0" xfId="1" applyFont="1" applyFill="1"/>
    <xf numFmtId="9" fontId="28" fillId="17" borderId="1" xfId="0" applyNumberFormat="1" applyFont="1" applyFill="1" applyBorder="1" applyAlignment="1">
      <alignment horizontal="center"/>
    </xf>
    <xf numFmtId="0" fontId="28" fillId="17" borderId="1" xfId="0" applyFont="1" applyFill="1" applyBorder="1" applyAlignment="1">
      <alignment horizontal="center"/>
    </xf>
    <xf numFmtId="9" fontId="37" fillId="17" borderId="0" xfId="0" applyNumberFormat="1" applyFont="1" applyFill="1" applyBorder="1" applyAlignment="1">
      <alignment horizontal="left"/>
    </xf>
    <xf numFmtId="9" fontId="37" fillId="18" borderId="0" xfId="0" applyNumberFormat="1" applyFont="1" applyFill="1" applyBorder="1" applyAlignment="1">
      <alignment horizontal="left"/>
    </xf>
    <xf numFmtId="9" fontId="28" fillId="18" borderId="1" xfId="0" applyNumberFormat="1" applyFont="1" applyFill="1" applyBorder="1" applyAlignment="1">
      <alignment horizontal="center"/>
    </xf>
    <xf numFmtId="0" fontId="28" fillId="18" borderId="1" xfId="0" applyFont="1" applyFill="1" applyBorder="1" applyAlignment="1">
      <alignment horizontal="center"/>
    </xf>
    <xf numFmtId="0" fontId="10" fillId="9" borderId="0" xfId="0" applyFont="1" applyFill="1" applyBorder="1"/>
    <xf numFmtId="0" fontId="14" fillId="15" borderId="5" xfId="0" applyFont="1" applyFill="1" applyBorder="1" applyAlignment="1">
      <alignment horizontal="center"/>
    </xf>
    <xf numFmtId="9" fontId="14" fillId="15" borderId="5" xfId="0" applyNumberFormat="1" applyFont="1" applyFill="1" applyBorder="1" applyAlignment="1">
      <alignment horizontal="center"/>
    </xf>
    <xf numFmtId="9" fontId="0" fillId="9" borderId="0" xfId="0" applyNumberFormat="1" applyFill="1"/>
    <xf numFmtId="9" fontId="10" fillId="20" borderId="3" xfId="1" applyFont="1" applyFill="1" applyBorder="1" applyAlignment="1">
      <alignment horizontal="center"/>
    </xf>
    <xf numFmtId="9" fontId="10" fillId="20" borderId="10" xfId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9" fontId="28" fillId="18" borderId="3" xfId="0" applyNumberFormat="1" applyFont="1" applyFill="1" applyBorder="1" applyAlignment="1">
      <alignment horizontal="center"/>
    </xf>
    <xf numFmtId="9" fontId="0" fillId="10" borderId="0" xfId="0" applyNumberFormat="1" applyFill="1"/>
    <xf numFmtId="9" fontId="0" fillId="8" borderId="0" xfId="1" applyFont="1" applyFill="1"/>
    <xf numFmtId="0" fontId="0" fillId="10" borderId="0" xfId="0" applyFill="1"/>
    <xf numFmtId="9" fontId="0" fillId="10" borderId="0" xfId="1" applyFont="1" applyFill="1"/>
    <xf numFmtId="0" fontId="0" fillId="10" borderId="0" xfId="0" applyFill="1" applyAlignment="1">
      <alignment horizontal="right"/>
    </xf>
    <xf numFmtId="0" fontId="0" fillId="8" borderId="0" xfId="0" applyFill="1" applyAlignment="1">
      <alignment horizontal="right"/>
    </xf>
    <xf numFmtId="1" fontId="10" fillId="9" borderId="1" xfId="0" applyNumberFormat="1" applyFont="1" applyFill="1" applyBorder="1" applyAlignment="1">
      <alignment horizontal="right"/>
    </xf>
    <xf numFmtId="0" fontId="0" fillId="10" borderId="0" xfId="0" applyNumberFormat="1" applyFill="1"/>
    <xf numFmtId="0" fontId="0" fillId="8" borderId="0" xfId="0" applyNumberFormat="1" applyFill="1"/>
    <xf numFmtId="9" fontId="0" fillId="9" borderId="0" xfId="1" applyFont="1" applyFill="1"/>
    <xf numFmtId="9" fontId="1" fillId="9" borderId="0" xfId="1" applyFont="1" applyFill="1"/>
    <xf numFmtId="9" fontId="1" fillId="8" borderId="0" xfId="1" applyFont="1" applyFill="1"/>
    <xf numFmtId="9" fontId="38" fillId="9" borderId="0" xfId="0" applyNumberFormat="1" applyFont="1" applyFill="1" applyBorder="1"/>
    <xf numFmtId="9" fontId="38" fillId="9" borderId="0" xfId="0" applyNumberFormat="1" applyFont="1" applyFill="1"/>
    <xf numFmtId="9" fontId="42" fillId="0" borderId="0" xfId="1" applyFont="1" applyAlignment="1">
      <alignment horizontal="right"/>
    </xf>
    <xf numFmtId="9" fontId="43" fillId="0" borderId="0" xfId="1" applyFont="1"/>
    <xf numFmtId="49" fontId="43" fillId="0" borderId="0" xfId="1" applyNumberFormat="1" applyFont="1"/>
    <xf numFmtId="0" fontId="0" fillId="0" borderId="0" xfId="0"/>
    <xf numFmtId="0" fontId="0" fillId="0" borderId="0" xfId="0"/>
    <xf numFmtId="1" fontId="0" fillId="0" borderId="0" xfId="0" applyNumberFormat="1" applyFill="1"/>
    <xf numFmtId="0" fontId="46" fillId="0" borderId="0" xfId="0" applyFont="1" applyAlignment="1">
      <alignment horizontal="center" readingOrder="1"/>
    </xf>
    <xf numFmtId="2" fontId="4" fillId="0" borderId="0" xfId="0" applyNumberFormat="1" applyFont="1"/>
    <xf numFmtId="2" fontId="26" fillId="0" borderId="0" xfId="0" applyNumberFormat="1" applyFont="1"/>
    <xf numFmtId="168" fontId="4" fillId="0" borderId="0" xfId="0" applyNumberFormat="1" applyFont="1"/>
    <xf numFmtId="0" fontId="48" fillId="0" borderId="0" xfId="0" applyFont="1" applyAlignment="1">
      <alignment horizontal="center" readingOrder="1"/>
    </xf>
    <xf numFmtId="168" fontId="49" fillId="0" borderId="0" xfId="0" applyNumberFormat="1" applyFont="1"/>
    <xf numFmtId="168" fontId="0" fillId="0" borderId="0" xfId="0" applyNumberFormat="1"/>
    <xf numFmtId="168" fontId="14" fillId="0" borderId="0" xfId="0" applyNumberFormat="1" applyFont="1"/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21" fillId="5" borderId="0" xfId="0" applyNumberFormat="1" applyFont="1" applyFill="1" applyAlignment="1">
      <alignment horizontal="right"/>
    </xf>
    <xf numFmtId="9" fontId="0" fillId="6" borderId="0" xfId="1" applyFont="1" applyFill="1"/>
    <xf numFmtId="9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left"/>
    </xf>
    <xf numFmtId="49" fontId="21" fillId="5" borderId="0" xfId="0" applyNumberFormat="1" applyFont="1" applyFill="1" applyAlignment="1">
      <alignment horizontal="right"/>
    </xf>
    <xf numFmtId="9" fontId="0" fillId="7" borderId="0" xfId="1" applyFont="1" applyFill="1"/>
    <xf numFmtId="2" fontId="21" fillId="5" borderId="0" xfId="0" applyNumberFormat="1" applyFont="1" applyFill="1" applyAlignment="1">
      <alignment horizontal="right"/>
    </xf>
    <xf numFmtId="0" fontId="21" fillId="5" borderId="0" xfId="0" applyNumberFormat="1" applyFont="1" applyFill="1" applyAlignment="1">
      <alignment horizontal="right"/>
    </xf>
    <xf numFmtId="0" fontId="21" fillId="5" borderId="0" xfId="0" applyFont="1" applyFill="1"/>
    <xf numFmtId="2" fontId="21" fillId="5" borderId="0" xfId="0" applyNumberFormat="1" applyFont="1" applyFill="1"/>
    <xf numFmtId="0" fontId="5" fillId="0" borderId="1" xfId="0" applyFont="1" applyFill="1" applyBorder="1" applyAlignment="1">
      <alignment horizontal="left"/>
    </xf>
    <xf numFmtId="164" fontId="32" fillId="21" borderId="15" xfId="1" applyNumberFormat="1" applyFont="1" applyFill="1" applyBorder="1"/>
    <xf numFmtId="164" fontId="10" fillId="0" borderId="0" xfId="1" applyNumberFormat="1" applyFont="1"/>
    <xf numFmtId="1" fontId="32" fillId="21" borderId="15" xfId="1" applyNumberFormat="1" applyFont="1" applyFill="1" applyBorder="1"/>
    <xf numFmtId="1" fontId="50" fillId="21" borderId="15" xfId="0" applyNumberFormat="1" applyFont="1" applyFill="1" applyBorder="1"/>
    <xf numFmtId="10" fontId="41" fillId="0" borderId="0" xfId="0" applyNumberFormat="1" applyFont="1"/>
    <xf numFmtId="0" fontId="50" fillId="21" borderId="1" xfId="0" applyFont="1" applyFill="1" applyBorder="1"/>
    <xf numFmtId="164" fontId="41" fillId="0" borderId="0" xfId="0" applyNumberFormat="1" applyFont="1"/>
    <xf numFmtId="9" fontId="45" fillId="0" borderId="1" xfId="0" applyNumberFormat="1" applyFont="1" applyBorder="1" applyAlignment="1">
      <alignment horizontal="left"/>
    </xf>
    <xf numFmtId="9" fontId="45" fillId="0" borderId="0" xfId="0" applyNumberFormat="1" applyFont="1" applyBorder="1" applyAlignment="1">
      <alignment horizontal="left"/>
    </xf>
    <xf numFmtId="164" fontId="50" fillId="0" borderId="0" xfId="0" applyNumberFormat="1" applyFont="1"/>
    <xf numFmtId="0" fontId="51" fillId="0" borderId="0" xfId="0" applyFont="1"/>
    <xf numFmtId="1" fontId="41" fillId="0" borderId="0" xfId="1" applyNumberFormat="1" applyFont="1" applyAlignment="1">
      <alignment horizontal="center"/>
    </xf>
    <xf numFmtId="1" fontId="50" fillId="21" borderId="0" xfId="0" applyNumberFormat="1" applyFont="1" applyFill="1" applyBorder="1"/>
    <xf numFmtId="0" fontId="52" fillId="0" borderId="0" xfId="0" applyFont="1"/>
    <xf numFmtId="164" fontId="53" fillId="21" borderId="15" xfId="1" applyNumberFormat="1" applyFont="1" applyFill="1" applyBorder="1"/>
    <xf numFmtId="9" fontId="43" fillId="0" borderId="1" xfId="0" applyNumberFormat="1" applyFont="1" applyBorder="1" applyAlignment="1">
      <alignment horizontal="left"/>
    </xf>
    <xf numFmtId="1" fontId="54" fillId="21" borderId="15" xfId="0" applyNumberFormat="1" applyFont="1" applyFill="1" applyBorder="1"/>
    <xf numFmtId="1" fontId="55" fillId="0" borderId="0" xfId="1" applyNumberFormat="1" applyFont="1" applyAlignment="1">
      <alignment horizontal="center"/>
    </xf>
    <xf numFmtId="0" fontId="54" fillId="21" borderId="1" xfId="0" applyFont="1" applyFill="1" applyBorder="1"/>
    <xf numFmtId="1" fontId="53" fillId="21" borderId="15" xfId="1" applyNumberFormat="1" applyFont="1" applyFill="1" applyBorder="1"/>
    <xf numFmtId="1" fontId="56" fillId="0" borderId="0" xfId="1" applyNumberFormat="1" applyFont="1" applyAlignment="1">
      <alignment horizontal="center"/>
    </xf>
    <xf numFmtId="0" fontId="57" fillId="0" borderId="0" xfId="0" applyFont="1"/>
    <xf numFmtId="1" fontId="57" fillId="0" borderId="0" xfId="0" applyNumberFormat="1" applyFont="1" applyAlignment="1">
      <alignment horizontal="center"/>
    </xf>
    <xf numFmtId="1" fontId="57" fillId="0" borderId="0" xfId="0" applyNumberFormat="1" applyFont="1"/>
    <xf numFmtId="0" fontId="58" fillId="0" borderId="0" xfId="0" applyFont="1"/>
    <xf numFmtId="0" fontId="59" fillId="0" borderId="0" xfId="0" applyFont="1"/>
    <xf numFmtId="164" fontId="60" fillId="21" borderId="15" xfId="1" applyNumberFormat="1" applyFont="1" applyFill="1" applyBorder="1"/>
    <xf numFmtId="9" fontId="61" fillId="0" borderId="1" xfId="0" applyNumberFormat="1" applyFont="1" applyBorder="1" applyAlignment="1">
      <alignment horizontal="left"/>
    </xf>
    <xf numFmtId="1" fontId="60" fillId="21" borderId="15" xfId="1" applyNumberFormat="1" applyFont="1" applyFill="1" applyBorder="1"/>
    <xf numFmtId="1" fontId="62" fillId="0" borderId="0" xfId="0" applyNumberFormat="1" applyFont="1"/>
    <xf numFmtId="2" fontId="59" fillId="0" borderId="0" xfId="0" applyNumberFormat="1" applyFont="1"/>
    <xf numFmtId="2" fontId="62" fillId="0" borderId="0" xfId="1" applyNumberFormat="1" applyFont="1"/>
    <xf numFmtId="9" fontId="0" fillId="10" borderId="0" xfId="0" applyNumberFormat="1" applyFill="1" applyAlignment="1">
      <alignment horizontal="left"/>
    </xf>
    <xf numFmtId="10" fontId="0" fillId="10" borderId="0" xfId="0" applyNumberFormat="1" applyFill="1"/>
    <xf numFmtId="9" fontId="0" fillId="8" borderId="0" xfId="0" applyNumberFormat="1" applyFill="1" applyAlignment="1">
      <alignment horizontal="left"/>
    </xf>
    <xf numFmtId="10" fontId="0" fillId="8" borderId="0" xfId="0" applyNumberFormat="1" applyFill="1"/>
    <xf numFmtId="10" fontId="10" fillId="0" borderId="0" xfId="0" applyNumberFormat="1" applyFont="1"/>
    <xf numFmtId="9" fontId="0" fillId="8" borderId="1" xfId="1" applyFont="1" applyFill="1" applyBorder="1"/>
    <xf numFmtId="1" fontId="30" fillId="9" borderId="1" xfId="0" applyNumberFormat="1" applyFont="1" applyFill="1" applyBorder="1"/>
    <xf numFmtId="9" fontId="39" fillId="9" borderId="12" xfId="0" applyNumberFormat="1" applyFont="1" applyFill="1" applyBorder="1"/>
    <xf numFmtId="9" fontId="40" fillId="9" borderId="12" xfId="0" applyNumberFormat="1" applyFont="1" applyFill="1" applyBorder="1"/>
    <xf numFmtId="0" fontId="0" fillId="9" borderId="0" xfId="0" applyFill="1" applyAlignment="1">
      <alignment horizontal="right"/>
    </xf>
    <xf numFmtId="0" fontId="59" fillId="9" borderId="0" xfId="0" applyFont="1" applyFill="1"/>
    <xf numFmtId="9" fontId="63" fillId="9" borderId="0" xfId="1" applyFont="1" applyFill="1" applyAlignment="1">
      <alignment horizontal="right"/>
    </xf>
    <xf numFmtId="0" fontId="52" fillId="0" borderId="0" xfId="0" applyFont="1" applyAlignment="1">
      <alignment vertical="top"/>
    </xf>
    <xf numFmtId="0" fontId="10" fillId="0" borderId="0" xfId="0" applyNumberFormat="1" applyFont="1"/>
    <xf numFmtId="1" fontId="64" fillId="9" borderId="1" xfId="0" applyNumberFormat="1" applyFont="1" applyFill="1" applyBorder="1" applyAlignment="1">
      <alignment horizontal="right"/>
    </xf>
    <xf numFmtId="9" fontId="65" fillId="9" borderId="0" xfId="0" applyNumberFormat="1" applyFont="1" applyFill="1" applyBorder="1"/>
    <xf numFmtId="9" fontId="66" fillId="9" borderId="12" xfId="0" applyNumberFormat="1" applyFont="1" applyFill="1" applyBorder="1"/>
    <xf numFmtId="9" fontId="67" fillId="9" borderId="12" xfId="0" applyNumberFormat="1" applyFont="1" applyFill="1" applyBorder="1"/>
    <xf numFmtId="9" fontId="65" fillId="9" borderId="0" xfId="0" applyNumberFormat="1" applyFont="1" applyFill="1"/>
    <xf numFmtId="0" fontId="0" fillId="9" borderId="0" xfId="0" applyFont="1" applyFill="1"/>
    <xf numFmtId="0" fontId="0" fillId="1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8" borderId="0" xfId="0" applyFont="1" applyFill="1" applyAlignment="1">
      <alignment horizontal="right"/>
    </xf>
    <xf numFmtId="0" fontId="0" fillId="0" borderId="0" xfId="0" applyFont="1"/>
    <xf numFmtId="9" fontId="1" fillId="0" borderId="0" xfId="0" applyNumberFormat="1" applyFont="1"/>
    <xf numFmtId="9" fontId="1" fillId="0" borderId="0" xfId="1" applyFont="1"/>
    <xf numFmtId="0" fontId="0" fillId="10" borderId="0" xfId="0" applyFont="1" applyFill="1"/>
    <xf numFmtId="9" fontId="0" fillId="10" borderId="0" xfId="0" applyNumberFormat="1" applyFont="1" applyFill="1"/>
    <xf numFmtId="9" fontId="0" fillId="9" borderId="0" xfId="0" applyNumberFormat="1" applyFont="1" applyFill="1"/>
    <xf numFmtId="9" fontId="0" fillId="8" borderId="0" xfId="0" applyNumberFormat="1" applyFont="1" applyFill="1"/>
    <xf numFmtId="9" fontId="1" fillId="9" borderId="0" xfId="1" applyFont="1" applyFill="1" applyAlignment="1">
      <alignment horizontal="right"/>
    </xf>
    <xf numFmtId="166" fontId="0" fillId="8" borderId="0" xfId="0" applyNumberFormat="1" applyFill="1"/>
    <xf numFmtId="0" fontId="44" fillId="9" borderId="0" xfId="0" applyFont="1" applyFill="1"/>
    <xf numFmtId="1" fontId="44" fillId="9" borderId="1" xfId="0" applyNumberFormat="1" applyFont="1" applyFill="1" applyBorder="1"/>
    <xf numFmtId="0" fontId="44" fillId="10" borderId="0" xfId="0" applyFont="1" applyFill="1" applyAlignment="1">
      <alignment horizontal="right"/>
    </xf>
    <xf numFmtId="9" fontId="44" fillId="10" borderId="0" xfId="1" applyFont="1" applyFill="1"/>
    <xf numFmtId="9" fontId="68" fillId="10" borderId="0" xfId="0" applyNumberFormat="1" applyFont="1" applyFill="1" applyBorder="1"/>
    <xf numFmtId="0" fontId="44" fillId="9" borderId="0" xfId="0" applyFont="1" applyFill="1" applyAlignment="1">
      <alignment horizontal="right"/>
    </xf>
    <xf numFmtId="9" fontId="44" fillId="9" borderId="0" xfId="1" applyFont="1" applyFill="1"/>
    <xf numFmtId="9" fontId="68" fillId="9" borderId="0" xfId="0" applyNumberFormat="1" applyFont="1" applyFill="1" applyBorder="1"/>
    <xf numFmtId="0" fontId="44" fillId="8" borderId="0" xfId="0" applyFont="1" applyFill="1" applyAlignment="1">
      <alignment horizontal="right"/>
    </xf>
    <xf numFmtId="9" fontId="44" fillId="8" borderId="0" xfId="1" applyFont="1" applyFill="1"/>
    <xf numFmtId="9" fontId="68" fillId="8" borderId="0" xfId="0" applyNumberFormat="1" applyFont="1" applyFill="1" applyBorder="1"/>
    <xf numFmtId="9" fontId="69" fillId="9" borderId="12" xfId="0" applyNumberFormat="1" applyFont="1" applyFill="1" applyBorder="1"/>
    <xf numFmtId="9" fontId="68" fillId="9" borderId="0" xfId="0" applyNumberFormat="1" applyFont="1" applyFill="1"/>
    <xf numFmtId="9" fontId="70" fillId="9" borderId="12" xfId="0" applyNumberFormat="1" applyFont="1" applyFill="1" applyBorder="1"/>
    <xf numFmtId="9" fontId="71" fillId="9" borderId="12" xfId="0" applyNumberFormat="1" applyFont="1" applyFill="1" applyBorder="1"/>
    <xf numFmtId="0" fontId="24" fillId="0" borderId="1" xfId="0" applyFont="1" applyBorder="1" applyAlignment="1">
      <alignment horizontal="center"/>
    </xf>
  </cellXfs>
  <cellStyles count="6">
    <cellStyle name="Comma" xfId="5" builtinId="3"/>
    <cellStyle name="Explanatory Text" xfId="4" builtinId="53"/>
    <cellStyle name="Good" xfId="2" builtinId="26"/>
    <cellStyle name="Neutral" xfId="3" builtinId="28"/>
    <cellStyle name="Normal" xfId="0" builtinId="0"/>
    <cellStyle name="Percent" xfId="1" builtinId="5"/>
  </cellStyles>
  <dxfs count="183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0" formatCode="General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0" formatCode="General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0" formatCode="General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0" formatCode="General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0" formatCode="General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0" formatCode="General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0" formatCode="General"/>
    </dxf>
    <dxf>
      <font>
        <sz val="9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0" formatCode="General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3" formatCode="0%"/>
    </dxf>
    <dxf>
      <font>
        <color rgb="FFFF0000"/>
      </font>
    </dxf>
    <dxf>
      <font>
        <b/>
        <i val="0"/>
      </font>
    </dxf>
    <dxf>
      <font>
        <color rgb="FF0033CC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3" formatCode="0%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sz val="9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rgb="FFFF0000"/>
      </font>
    </dxf>
    <dxf>
      <font>
        <b/>
        <i val="0"/>
      </font>
    </dxf>
    <dxf>
      <font>
        <color rgb="FF0033CC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sz val="9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color rgb="FFFF0000"/>
      </font>
    </dxf>
    <dxf>
      <font>
        <color rgb="FFFF0000"/>
      </font>
    </dxf>
    <dxf>
      <numFmt numFmtId="13" formatCode="0%"/>
    </dxf>
    <dxf>
      <numFmt numFmtId="13" formatCode="0%"/>
    </dxf>
    <dxf>
      <font>
        <color rgb="FF008000"/>
      </font>
    </dxf>
    <dxf>
      <numFmt numFmtId="13" formatCode="0%"/>
    </dxf>
    <dxf>
      <numFmt numFmtId="13" formatCode="0%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numFmt numFmtId="13" formatCode="0%"/>
    </dxf>
    <dxf>
      <numFmt numFmtId="13" formatCode="0%"/>
    </dxf>
    <dxf>
      <font>
        <color rgb="FFFF0000"/>
      </font>
    </dxf>
    <dxf>
      <font>
        <color rgb="FFFF0000"/>
      </font>
    </dxf>
    <dxf>
      <numFmt numFmtId="13" formatCode="0%"/>
    </dxf>
    <dxf>
      <font>
        <color rgb="FF008000"/>
      </font>
    </dxf>
    <dxf>
      <font>
        <color rgb="FF008000"/>
      </font>
    </dxf>
    <dxf>
      <numFmt numFmtId="13" formatCode="0%"/>
    </dxf>
    <dxf>
      <numFmt numFmtId="13" formatCode="0%"/>
    </dxf>
    <dxf>
      <font>
        <color rgb="FF008000"/>
      </font>
    </dxf>
    <dxf>
      <font>
        <color rgb="FF008000"/>
      </font>
    </dxf>
    <dxf>
      <numFmt numFmtId="13" formatCode="0%"/>
    </dxf>
    <dxf>
      <numFmt numFmtId="13" formatCode="0%"/>
    </dxf>
    <dxf>
      <font>
        <b/>
      </font>
    </dxf>
    <dxf>
      <font>
        <color rgb="FFFF0000"/>
      </font>
    </dxf>
    <dxf>
      <numFmt numFmtId="13" formatCode="0%"/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numFmt numFmtId="13" formatCode="0%"/>
    </dxf>
    <dxf>
      <font>
        <color rgb="FFFF0000"/>
      </font>
    </dxf>
    <dxf>
      <numFmt numFmtId="13" formatCode="0%"/>
    </dxf>
    <dxf>
      <font>
        <color rgb="FF008000"/>
      </font>
    </dxf>
    <dxf>
      <numFmt numFmtId="13" formatCode="0%"/>
    </dxf>
    <dxf>
      <font>
        <color rgb="FFFF0000"/>
      </font>
    </dxf>
    <dxf>
      <numFmt numFmtId="13" formatCode="0%"/>
    </dxf>
    <dxf>
      <numFmt numFmtId="13" formatCode="0%"/>
    </dxf>
    <dxf>
      <font>
        <b/>
      </font>
    </dxf>
    <dxf>
      <font>
        <b/>
      </font>
    </dxf>
    <dxf>
      <font>
        <color rgb="FFFF0000"/>
      </font>
    </dxf>
    <dxf>
      <numFmt numFmtId="13" formatCode="0%"/>
    </dxf>
    <dxf>
      <numFmt numFmtId="13" formatCode="0%"/>
    </dxf>
  </dxfs>
  <tableStyles count="0" defaultTableStyle="TableStyleMedium9" defaultPivotStyle="PivotStyleLight16"/>
  <colors>
    <mruColors>
      <color rgb="FFEAEAEA"/>
      <color rgb="FF008000"/>
      <color rgb="FF003300"/>
      <color rgb="FF0033CC"/>
      <color rgb="FFFFCC99"/>
      <color rgb="FFA50021"/>
      <color rgb="FFFF0000"/>
      <color rgb="FFFF5050"/>
      <color rgb="FFFF9966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pivotCacheDefinition" Target="pivotCache/pivotCacheDefinition10.xml"/><Relationship Id="rId39" Type="http://schemas.openxmlformats.org/officeDocument/2006/relationships/pivotCacheDefinition" Target="pivotCache/pivotCacheDefinition23.xml"/><Relationship Id="rId21" Type="http://schemas.openxmlformats.org/officeDocument/2006/relationships/pivotCacheDefinition" Target="pivotCache/pivotCacheDefinition5.xml"/><Relationship Id="rId34" Type="http://schemas.openxmlformats.org/officeDocument/2006/relationships/pivotCacheDefinition" Target="pivotCache/pivotCacheDefinition18.xml"/><Relationship Id="rId42" Type="http://schemas.openxmlformats.org/officeDocument/2006/relationships/pivotCacheDefinition" Target="pivotCache/pivotCacheDefinition26.xml"/><Relationship Id="rId47" Type="http://schemas.openxmlformats.org/officeDocument/2006/relationships/pivotCacheDefinition" Target="pivotCache/pivotCacheDefinition31.xml"/><Relationship Id="rId50" Type="http://schemas.openxmlformats.org/officeDocument/2006/relationships/pivotCacheDefinition" Target="pivotCache/pivotCacheDefinition34.xml"/><Relationship Id="rId55" Type="http://schemas.openxmlformats.org/officeDocument/2006/relationships/pivotCacheDefinition" Target="pivotCache/pivotCacheDefinition39.xml"/><Relationship Id="rId63" Type="http://schemas.openxmlformats.org/officeDocument/2006/relationships/pivotCacheDefinition" Target="pivotCache/pivotCacheDefinition4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32" Type="http://schemas.openxmlformats.org/officeDocument/2006/relationships/pivotCacheDefinition" Target="pivotCache/pivotCacheDefinition16.xml"/><Relationship Id="rId37" Type="http://schemas.openxmlformats.org/officeDocument/2006/relationships/pivotCacheDefinition" Target="pivotCache/pivotCacheDefinition21.xml"/><Relationship Id="rId40" Type="http://schemas.openxmlformats.org/officeDocument/2006/relationships/pivotCacheDefinition" Target="pivotCache/pivotCacheDefinition24.xml"/><Relationship Id="rId45" Type="http://schemas.openxmlformats.org/officeDocument/2006/relationships/pivotCacheDefinition" Target="pivotCache/pivotCacheDefinition29.xml"/><Relationship Id="rId53" Type="http://schemas.openxmlformats.org/officeDocument/2006/relationships/pivotCacheDefinition" Target="pivotCache/pivotCacheDefinition37.xml"/><Relationship Id="rId58" Type="http://schemas.openxmlformats.org/officeDocument/2006/relationships/pivotCacheDefinition" Target="pivotCache/pivotCacheDefinition42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28" Type="http://schemas.openxmlformats.org/officeDocument/2006/relationships/pivotCacheDefinition" Target="pivotCache/pivotCacheDefinition12.xml"/><Relationship Id="rId36" Type="http://schemas.openxmlformats.org/officeDocument/2006/relationships/pivotCacheDefinition" Target="pivotCache/pivotCacheDefinition20.xml"/><Relationship Id="rId49" Type="http://schemas.openxmlformats.org/officeDocument/2006/relationships/pivotCacheDefinition" Target="pivotCache/pivotCacheDefinition33.xml"/><Relationship Id="rId57" Type="http://schemas.openxmlformats.org/officeDocument/2006/relationships/pivotCacheDefinition" Target="pivotCache/pivotCacheDefinition41.xml"/><Relationship Id="rId61" Type="http://schemas.openxmlformats.org/officeDocument/2006/relationships/pivotCacheDefinition" Target="pivotCache/pivotCacheDefinition45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openxmlformats.org/officeDocument/2006/relationships/pivotCacheDefinition" Target="pivotCache/pivotCacheDefinition15.xml"/><Relationship Id="rId44" Type="http://schemas.openxmlformats.org/officeDocument/2006/relationships/pivotCacheDefinition" Target="pivotCache/pivotCacheDefinition28.xml"/><Relationship Id="rId52" Type="http://schemas.openxmlformats.org/officeDocument/2006/relationships/pivotCacheDefinition" Target="pivotCache/pivotCacheDefinition36.xml"/><Relationship Id="rId60" Type="http://schemas.openxmlformats.org/officeDocument/2006/relationships/pivotCacheDefinition" Target="pivotCache/pivotCacheDefinition44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pivotCacheDefinition" Target="pivotCache/pivotCacheDefinition11.xml"/><Relationship Id="rId30" Type="http://schemas.openxmlformats.org/officeDocument/2006/relationships/pivotCacheDefinition" Target="pivotCache/pivotCacheDefinition14.xml"/><Relationship Id="rId35" Type="http://schemas.openxmlformats.org/officeDocument/2006/relationships/pivotCacheDefinition" Target="pivotCache/pivotCacheDefinition19.xml"/><Relationship Id="rId43" Type="http://schemas.openxmlformats.org/officeDocument/2006/relationships/pivotCacheDefinition" Target="pivotCache/pivotCacheDefinition27.xml"/><Relationship Id="rId48" Type="http://schemas.openxmlformats.org/officeDocument/2006/relationships/pivotCacheDefinition" Target="pivotCache/pivotCacheDefinition32.xml"/><Relationship Id="rId56" Type="http://schemas.openxmlformats.org/officeDocument/2006/relationships/pivotCacheDefinition" Target="pivotCache/pivotCacheDefinition40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3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pivotCacheDefinition" Target="pivotCache/pivotCacheDefinition9.xml"/><Relationship Id="rId33" Type="http://schemas.openxmlformats.org/officeDocument/2006/relationships/pivotCacheDefinition" Target="pivotCache/pivotCacheDefinition17.xml"/><Relationship Id="rId38" Type="http://schemas.openxmlformats.org/officeDocument/2006/relationships/pivotCacheDefinition" Target="pivotCache/pivotCacheDefinition22.xml"/><Relationship Id="rId46" Type="http://schemas.openxmlformats.org/officeDocument/2006/relationships/pivotCacheDefinition" Target="pivotCache/pivotCacheDefinition30.xml"/><Relationship Id="rId59" Type="http://schemas.openxmlformats.org/officeDocument/2006/relationships/pivotCacheDefinition" Target="pivotCache/pivotCacheDefinition43.xml"/><Relationship Id="rId67" Type="http://schemas.openxmlformats.org/officeDocument/2006/relationships/calcChain" Target="calcChain.xml"/><Relationship Id="rId20" Type="http://schemas.openxmlformats.org/officeDocument/2006/relationships/pivotCacheDefinition" Target="pivotCache/pivotCacheDefinition4.xml"/><Relationship Id="rId41" Type="http://schemas.openxmlformats.org/officeDocument/2006/relationships/pivotCacheDefinition" Target="pivotCache/pivotCacheDefinition25.xml"/><Relationship Id="rId54" Type="http://schemas.openxmlformats.org/officeDocument/2006/relationships/pivotCacheDefinition" Target="pivotCache/pivotCacheDefinition38.xml"/><Relationship Id="rId62" Type="http://schemas.openxmlformats.org/officeDocument/2006/relationships/pivotCacheDefinition" Target="pivotCache/pivotCacheDefinition4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empty</a:t>
            </a:r>
            <a:r>
              <a:rPr lang="fr-FR" baseline="0"/>
              <a:t> triangle over time </a:t>
            </a:r>
          </a:p>
          <a:p>
            <a:pPr>
              <a:defRPr/>
            </a:pPr>
            <a:r>
              <a:rPr lang="fr-FR" baseline="0"/>
              <a:t>(dur(years) over birth)</a:t>
            </a:r>
            <a:endParaRPr lang="fr-FR"/>
          </a:p>
        </c:rich>
      </c:tx>
      <c:overlay val="1"/>
    </c:title>
    <c:plotArea>
      <c:layout>
        <c:manualLayout>
          <c:layoutTarget val="inner"/>
          <c:xMode val="edge"/>
          <c:yMode val="edge"/>
          <c:x val="6.0516094630383925E-2"/>
          <c:y val="3.0417862150792802E-2"/>
          <c:w val="0.8892049554753737"/>
          <c:h val="0.9009474706072699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atlas!$E$11:$E$17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0</c:v>
                </c:pt>
              </c:numCache>
            </c:numRef>
          </c:xVal>
          <c:yVal>
            <c:numRef>
              <c:f>atlas!$X$11:$X$17</c:f>
              <c:numCache>
                <c:formatCode>0.00</c:formatCode>
                <c:ptCount val="7"/>
                <c:pt idx="0">
                  <c:v>0.72893908548961017</c:v>
                </c:pt>
                <c:pt idx="1">
                  <c:v>0.72893908548961017</c:v>
                </c:pt>
                <c:pt idx="2">
                  <c:v>1.0782883054284181E-2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0.72893908548961017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atlas!$E$18:$E$23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atlas!$X$18:$X$23</c:f>
              <c:numCache>
                <c:formatCode>0.00</c:formatCode>
                <c:ptCount val="6"/>
                <c:pt idx="0">
                  <c:v>0.72893908548961017</c:v>
                </c:pt>
                <c:pt idx="1">
                  <c:v>0.72893908548961017</c:v>
                </c:pt>
                <c:pt idx="2">
                  <c:v>0.72893908548961017</c:v>
                </c:pt>
                <c:pt idx="3">
                  <c:v>0.72893908548961017</c:v>
                </c:pt>
                <c:pt idx="4">
                  <c:v>1.0575555238457739</c:v>
                </c:pt>
                <c:pt idx="5">
                  <c:v>0.72893908548961017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atlas!$E$24:$E$25</c:f>
              <c:numCache>
                <c:formatCode>General</c:formatCode>
                <c:ptCount val="2"/>
                <c:pt idx="0">
                  <c:v>12</c:v>
                </c:pt>
                <c:pt idx="1">
                  <c:v>0</c:v>
                </c:pt>
              </c:numCache>
            </c:numRef>
          </c:xVal>
          <c:yVal>
            <c:numRef>
              <c:f>atlas!$X$24:$X$25</c:f>
              <c:numCache>
                <c:formatCode>0.00</c:formatCode>
                <c:ptCount val="2"/>
                <c:pt idx="0">
                  <c:v>1.6142395040588469</c:v>
                </c:pt>
                <c:pt idx="1">
                  <c:v>1.6924684804667678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atlas!$E$26:$E$36</c:f>
              <c:numCache>
                <c:formatCode>General</c:formatCode>
                <c:ptCount val="1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77</c:v>
                </c:pt>
                <c:pt idx="5">
                  <c:v>67</c:v>
                </c:pt>
                <c:pt idx="6">
                  <c:v>67</c:v>
                </c:pt>
                <c:pt idx="7">
                  <c:v>57</c:v>
                </c:pt>
                <c:pt idx="8">
                  <c:v>80</c:v>
                </c:pt>
                <c:pt idx="9">
                  <c:v>70</c:v>
                </c:pt>
                <c:pt idx="10">
                  <c:v>73</c:v>
                </c:pt>
              </c:numCache>
            </c:numRef>
          </c:xVal>
          <c:yVal>
            <c:numRef>
              <c:f>atlas!$X$26:$X$36</c:f>
              <c:numCache>
                <c:formatCode>0.00</c:formatCode>
                <c:ptCount val="11"/>
                <c:pt idx="0">
                  <c:v>0.73346822678842283</c:v>
                </c:pt>
                <c:pt idx="1">
                  <c:v>0.73346822678842283</c:v>
                </c:pt>
                <c:pt idx="2">
                  <c:v>0.73346822678842283</c:v>
                </c:pt>
                <c:pt idx="3">
                  <c:v>0.73346822678842283</c:v>
                </c:pt>
                <c:pt idx="4">
                  <c:v>0.65749939751393904</c:v>
                </c:pt>
                <c:pt idx="5">
                  <c:v>0.79631643201420255</c:v>
                </c:pt>
                <c:pt idx="6">
                  <c:v>0.79631643201420255</c:v>
                </c:pt>
                <c:pt idx="7">
                  <c:v>0.96930225773717271</c:v>
                </c:pt>
                <c:pt idx="8">
                  <c:v>0.29803339041096127</c:v>
                </c:pt>
                <c:pt idx="9">
                  <c:v>0.73346822678842283</c:v>
                </c:pt>
                <c:pt idx="10">
                  <c:v>0.68155282851344867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atlas!$E$37:$E$73</c:f>
              <c:numCache>
                <c:formatCode>General</c:formatCode>
                <c:ptCount val="37"/>
                <c:pt idx="0">
                  <c:v>40</c:v>
                </c:pt>
                <c:pt idx="1">
                  <c:v>35</c:v>
                </c:pt>
                <c:pt idx="2">
                  <c:v>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70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40</c:v>
                </c:pt>
                <c:pt idx="30">
                  <c:v>30</c:v>
                </c:pt>
                <c:pt idx="31">
                  <c:v>0</c:v>
                </c:pt>
                <c:pt idx="32">
                  <c:v>3</c:v>
                </c:pt>
                <c:pt idx="33">
                  <c:v>70</c:v>
                </c:pt>
                <c:pt idx="34">
                  <c:v>51</c:v>
                </c:pt>
                <c:pt idx="35">
                  <c:v>66</c:v>
                </c:pt>
                <c:pt idx="36">
                  <c:v>83</c:v>
                </c:pt>
              </c:numCache>
            </c:numRef>
          </c:xVal>
          <c:yVal>
            <c:numRef>
              <c:f>atlas!$X$37:$X$73</c:f>
              <c:numCache>
                <c:formatCode>0.00</c:formatCode>
                <c:ptCount val="37"/>
                <c:pt idx="0">
                  <c:v>1.476175101471336</c:v>
                </c:pt>
                <c:pt idx="1">
                  <c:v>1.7113509639776678</c:v>
                </c:pt>
                <c:pt idx="2">
                  <c:v>1.4513556570268782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2.6622150875190242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1.7393184931506842</c:v>
                </c:pt>
                <c:pt idx="16">
                  <c:v>1.7393184931506842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0.73346822678842283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2.6622150875190242</c:v>
                </c:pt>
                <c:pt idx="23">
                  <c:v>2.6622150875190242</c:v>
                </c:pt>
                <c:pt idx="24">
                  <c:v>2.6622150875190242</c:v>
                </c:pt>
                <c:pt idx="25">
                  <c:v>2.6622150875190242</c:v>
                </c:pt>
                <c:pt idx="26">
                  <c:v>2.6622150875190242</c:v>
                </c:pt>
                <c:pt idx="27">
                  <c:v>2.6622150875190242</c:v>
                </c:pt>
                <c:pt idx="28">
                  <c:v>2.6622150875190242</c:v>
                </c:pt>
                <c:pt idx="29">
                  <c:v>1.476175101471336</c:v>
                </c:pt>
                <c:pt idx="30">
                  <c:v>1.8327396308980111</c:v>
                </c:pt>
                <c:pt idx="31">
                  <c:v>2.6622150875190242</c:v>
                </c:pt>
                <c:pt idx="32">
                  <c:v>2.5038222349061248</c:v>
                </c:pt>
                <c:pt idx="33">
                  <c:v>0.73346822678842283</c:v>
                </c:pt>
                <c:pt idx="34">
                  <c:v>0.98812750507355829</c:v>
                </c:pt>
                <c:pt idx="35">
                  <c:v>0.83762325596142873</c:v>
                </c:pt>
                <c:pt idx="36">
                  <c:v>1.3080764840172017E-2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atlas!$E$74:$E$98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17</c:v>
                </c:pt>
                <c:pt idx="24">
                  <c:v>69</c:v>
                </c:pt>
              </c:numCache>
            </c:numRef>
          </c:xVal>
          <c:yVal>
            <c:numRef>
              <c:f>atlas!$X$74:$X$98</c:f>
              <c:numCache>
                <c:formatCode>0.00</c:formatCode>
                <c:ptCount val="25"/>
                <c:pt idx="0">
                  <c:v>2.6622150875190242</c:v>
                </c:pt>
                <c:pt idx="1">
                  <c:v>2.6622150875190242</c:v>
                </c:pt>
                <c:pt idx="2">
                  <c:v>2.6622150875190242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1.8651502409944118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2.6622150875190242</c:v>
                </c:pt>
                <c:pt idx="16">
                  <c:v>2.6622150875190242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2.6622150875190242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2.5038222349061248</c:v>
                </c:pt>
                <c:pt idx="23">
                  <c:v>2.0433265474378346</c:v>
                </c:pt>
                <c:pt idx="24">
                  <c:v>0.73919412734651579</c:v>
                </c:pt>
              </c:numCache>
            </c:numRef>
          </c:yVal>
        </c:ser>
        <c:axId val="174056576"/>
        <c:axId val="174058496"/>
      </c:scatterChart>
      <c:valAx>
        <c:axId val="1740565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058496"/>
        <c:crosses val="autoZero"/>
        <c:crossBetween val="midCat"/>
      </c:valAx>
      <c:valAx>
        <c:axId val="174058496"/>
        <c:scaling>
          <c:orientation val="minMax"/>
        </c:scaling>
        <c:axPos val="l"/>
        <c:numFmt formatCode="0.00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056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88580011020064"/>
          <c:y val="0.22808564340416351"/>
          <c:w val="0.15534995823039197"/>
          <c:h val="0.33704454751375446"/>
        </c:manualLayout>
      </c:layout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strRef>
          <c:f>Duration!$Q$27</c:f>
          <c:strCache>
            <c:ptCount val="1"/>
            <c:pt idx="0">
              <c:v>Biosql: Duration histogram per survival class</c:v>
            </c:pt>
          </c:strCache>
        </c:strRef>
      </c:tx>
      <c:layout>
        <c:manualLayout>
          <c:xMode val="edge"/>
          <c:yMode val="edge"/>
          <c:x val="0.1781458642970834"/>
          <c:y val="1.0697400995222667E-4"/>
        </c:manualLayout>
      </c:layout>
      <c:overlay val="1"/>
      <c:txPr>
        <a:bodyPr/>
        <a:lstStyle/>
        <a:p>
          <a:pPr>
            <a:defRPr sz="1600"/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0.16431964076779693"/>
          <c:y val="5.2169145523476235E-2"/>
          <c:w val="0.78537225015547762"/>
          <c:h val="0.74699189415203715"/>
        </c:manualLayout>
      </c:layout>
      <c:barChart>
        <c:barDir val="col"/>
        <c:grouping val="clustered"/>
        <c:ser>
          <c:idx val="0"/>
          <c:order val="0"/>
          <c:tx>
            <c:strRef>
              <c:f>Duration!$R$31</c:f>
              <c:strCache>
                <c:ptCount val="1"/>
                <c:pt idx="0">
                  <c:v>Survivors</c:v>
                </c:pt>
              </c:strCache>
            </c:strRef>
          </c:tx>
          <c:dLbls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Duration!$Q$32:$Q$36</c:f>
              <c:strCache>
                <c:ptCount val="5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</c:strCache>
            </c:strRef>
          </c:cat>
          <c:val>
            <c:numRef>
              <c:f>Duration!$R$32:$R$36</c:f>
              <c:numCache>
                <c:formatCode>0%</c:formatCode>
                <c:ptCount val="5"/>
                <c:pt idx="0">
                  <c:v>3.5714285714285712E-2</c:v>
                </c:pt>
                <c:pt idx="1">
                  <c:v>0.21428571428571427</c:v>
                </c:pt>
                <c:pt idx="2">
                  <c:v>0.25</c:v>
                </c:pt>
                <c:pt idx="3">
                  <c:v>3.5714285714285712E-2</c:v>
                </c:pt>
                <c:pt idx="4">
                  <c:v>0.4642857142857143</c:v>
                </c:pt>
              </c:numCache>
            </c:numRef>
          </c:val>
        </c:ser>
        <c:ser>
          <c:idx val="1"/>
          <c:order val="1"/>
          <c:tx>
            <c:strRef>
              <c:f>Duration!$S$31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dLbls>
            <c:dLbl>
              <c:idx val="0"/>
              <c:layout>
                <c:manualLayout>
                  <c:x val="6.4257028112449793E-2"/>
                  <c:y val="0.17245005257623727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Duration!$Q$32:$Q$36</c:f>
              <c:strCache>
                <c:ptCount val="5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</c:strCache>
            </c:strRef>
          </c:cat>
          <c:val>
            <c:numRef>
              <c:f>Duration!$S$32:$S$36</c:f>
              <c:numCache>
                <c:formatCode>0%</c:formatCode>
                <c:ptCount val="5"/>
                <c:pt idx="0">
                  <c:v>0.6470588235294118</c:v>
                </c:pt>
                <c:pt idx="1">
                  <c:v>0.17647058823529413</c:v>
                </c:pt>
                <c:pt idx="2">
                  <c:v>0.11764705882352941</c:v>
                </c:pt>
                <c:pt idx="3">
                  <c:v>5.8823529411764705E-2</c:v>
                </c:pt>
              </c:numCache>
            </c:numRef>
          </c:val>
        </c:ser>
        <c:axId val="176659072"/>
        <c:axId val="176665344"/>
      </c:barChart>
      <c:catAx>
        <c:axId val="176659072"/>
        <c:scaling>
          <c:orientation val="minMax"/>
        </c:scaling>
        <c:axPos val="b"/>
        <c:title>
          <c:tx>
            <c:strRef>
              <c:f>Duration!$Q$29</c:f>
              <c:strCache>
                <c:ptCount val="1"/>
                <c:pt idx="0">
                  <c:v>Duration in ranges of 10</c:v>
                </c:pt>
              </c:strCache>
            </c:strRef>
          </c:tx>
          <c:layout>
            <c:manualLayout>
              <c:xMode val="edge"/>
              <c:yMode val="edge"/>
              <c:x val="0.39205915525619539"/>
              <c:y val="0.91174445465610865"/>
            </c:manualLayout>
          </c:layout>
          <c:txPr>
            <a:bodyPr/>
            <a:lstStyle/>
            <a:p>
              <a:pPr>
                <a:defRPr sz="1400"/>
              </a:pPr>
              <a:endParaRPr lang="el-GR"/>
            </a:p>
          </c:txPr>
        </c:title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665344"/>
        <c:crosses val="autoZero"/>
        <c:auto val="1"/>
        <c:lblAlgn val="ctr"/>
        <c:lblOffset val="100"/>
      </c:catAx>
      <c:valAx>
        <c:axId val="176665344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title>
          <c:tx>
            <c:strRef>
              <c:f>Duration!$Q$28</c:f>
              <c:strCache>
                <c:ptCount val="1"/>
                <c:pt idx="0">
                  <c:v>pct of tables in their class</c:v>
                </c:pt>
              </c:strCache>
            </c:strRef>
          </c:tx>
          <c:layout>
            <c:manualLayout>
              <c:xMode val="edge"/>
              <c:yMode val="edge"/>
              <c:x val="1.6979778936083701E-2"/>
              <c:y val="0.13640887187792008"/>
            </c:manualLayout>
          </c:layout>
          <c:txPr>
            <a:bodyPr rot="-5400000" vert="horz"/>
            <a:lstStyle/>
            <a:p>
              <a:pPr>
                <a:defRPr sz="1400"/>
              </a:pPr>
              <a:endParaRPr lang="el-GR"/>
            </a:p>
          </c:txPr>
        </c:title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659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2610230950046816E-2"/>
          <c:y val="0.811095946340045"/>
          <c:w val="0.17079003678757154"/>
          <c:h val="0.17247985957591291"/>
        </c:manualLayout>
      </c:layout>
      <c:spPr>
        <a:solidFill>
          <a:srgbClr val="EAEAEA"/>
        </a:solidFill>
      </c:spPr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strRef>
          <c:f>Duration!$V$1</c:f>
          <c:strCache>
            <c:ptCount val="1"/>
            <c:pt idx="0">
              <c:v>Atlas: Duration histogram per survival class</c:v>
            </c:pt>
          </c:strCache>
        </c:strRef>
      </c:tx>
      <c:layout>
        <c:manualLayout>
          <c:xMode val="edge"/>
          <c:yMode val="edge"/>
          <c:x val="0.14920688341376798"/>
          <c:y val="0"/>
        </c:manualLayout>
      </c:layout>
      <c:overlay val="1"/>
      <c:txPr>
        <a:bodyPr/>
        <a:lstStyle/>
        <a:p>
          <a:pPr>
            <a:defRPr sz="1600"/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0.13810049953433368"/>
          <c:y val="5.184000264951108E-2"/>
          <c:w val="0.80870036406739476"/>
          <c:h val="0.74724856553814489"/>
        </c:manualLayout>
      </c:layout>
      <c:barChart>
        <c:barDir val="col"/>
        <c:grouping val="clustered"/>
        <c:ser>
          <c:idx val="0"/>
          <c:order val="0"/>
          <c:tx>
            <c:strRef>
              <c:f>Duration!$W$5</c:f>
              <c:strCache>
                <c:ptCount val="1"/>
                <c:pt idx="0">
                  <c:v>Survivors</c:v>
                </c:pt>
              </c:strCache>
            </c:strRef>
          </c:tx>
          <c:dLbls>
            <c:dLbl>
              <c:idx val="8"/>
              <c:layout>
                <c:manualLayout>
                  <c:x val="5.3763440860215499E-2"/>
                  <c:y val="7.1055381400208992E-2"/>
                </c:manualLayout>
              </c:layout>
              <c:spPr/>
              <c:txPr>
                <a:bodyPr/>
                <a:lstStyle/>
                <a:p>
                  <a:pPr>
                    <a:defRPr sz="1400" b="0">
                      <a:solidFill>
                        <a:schemeClr val="tx2"/>
                      </a:solidFill>
                    </a:defRPr>
                  </a:pPr>
                  <a:endParaRPr lang="el-GR"/>
                </a:p>
              </c:txPr>
              <c:showVal val="1"/>
            </c:dLbl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Duration!$V$6:$V$14</c:f>
              <c:strCache>
                <c:ptCount val="9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</c:strCache>
            </c:strRef>
          </c:cat>
          <c:val>
            <c:numRef>
              <c:f>Duration!$W$6:$W$14</c:f>
              <c:numCache>
                <c:formatCode>0%</c:formatCode>
                <c:ptCount val="9"/>
                <c:pt idx="0">
                  <c:v>4.1095890410958902E-2</c:v>
                </c:pt>
                <c:pt idx="1">
                  <c:v>0.16438356164383561</c:v>
                </c:pt>
                <c:pt idx="2">
                  <c:v>1.3698630136986301E-2</c:v>
                </c:pt>
                <c:pt idx="3">
                  <c:v>1.3698630136986301E-2</c:v>
                </c:pt>
                <c:pt idx="4">
                  <c:v>5.4794520547945202E-2</c:v>
                </c:pt>
                <c:pt idx="5">
                  <c:v>5.4794520547945202E-2</c:v>
                </c:pt>
                <c:pt idx="6">
                  <c:v>1.3698630136986301E-2</c:v>
                </c:pt>
                <c:pt idx="8">
                  <c:v>0.64383561643835618</c:v>
                </c:pt>
              </c:numCache>
            </c:numRef>
          </c:val>
        </c:ser>
        <c:ser>
          <c:idx val="1"/>
          <c:order val="1"/>
          <c:tx>
            <c:strRef>
              <c:f>Duration!$X$5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dLbls>
            <c:dLbl>
              <c:idx val="2"/>
              <c:layout>
                <c:manualLayout>
                  <c:x val="4.8387096774193554E-2"/>
                  <c:y val="7.941483803552829E-2"/>
                </c:manualLayout>
              </c:layout>
              <c:spPr/>
              <c:txPr>
                <a:bodyPr/>
                <a:lstStyle/>
                <a:p>
                  <a:pPr>
                    <a:defRPr sz="1400" b="0">
                      <a:solidFill>
                        <a:srgbClr val="C00000"/>
                      </a:solidFill>
                    </a:defRPr>
                  </a:pPr>
                  <a:endParaRPr lang="el-GR"/>
                </a:p>
              </c:txPr>
              <c:showVal val="1"/>
            </c:dLbl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Duration!$V$6:$V$14</c:f>
              <c:strCache>
                <c:ptCount val="9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</c:strCache>
            </c:strRef>
          </c:cat>
          <c:val>
            <c:numRef>
              <c:f>Duration!$X$6:$X$14</c:f>
              <c:numCache>
                <c:formatCode>0%</c:formatCode>
                <c:ptCount val="9"/>
                <c:pt idx="0">
                  <c:v>0.26666666666666666</c:v>
                </c:pt>
                <c:pt idx="2">
                  <c:v>0.53333333333333333</c:v>
                </c:pt>
                <c:pt idx="3">
                  <c:v>6.6666666666666666E-2</c:v>
                </c:pt>
                <c:pt idx="5">
                  <c:v>0.13333333333333333</c:v>
                </c:pt>
              </c:numCache>
            </c:numRef>
          </c:val>
        </c:ser>
        <c:axId val="176704512"/>
        <c:axId val="176739456"/>
      </c:barChart>
      <c:catAx>
        <c:axId val="176704512"/>
        <c:scaling>
          <c:orientation val="minMax"/>
        </c:scaling>
        <c:axPos val="b"/>
        <c:title>
          <c:tx>
            <c:strRef>
              <c:f>Duration!$V$3</c:f>
              <c:strCache>
                <c:ptCount val="1"/>
                <c:pt idx="0">
                  <c:v>Duration in ranges of 10</c:v>
                </c:pt>
              </c:strCache>
            </c:strRef>
          </c:tx>
          <c:layout/>
          <c:txPr>
            <a:bodyPr/>
            <a:lstStyle/>
            <a:p>
              <a:pPr>
                <a:defRPr sz="1400"/>
              </a:pPr>
              <a:endParaRPr lang="el-GR"/>
            </a:p>
          </c:txPr>
        </c:title>
        <c:numFmt formatCode="@" sourceLinked="0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739456"/>
        <c:crosses val="autoZero"/>
        <c:lblAlgn val="ctr"/>
        <c:lblOffset val="100"/>
      </c:catAx>
      <c:valAx>
        <c:axId val="17673945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title>
          <c:tx>
            <c:strRef>
              <c:f>Duration!$V$2</c:f>
              <c:strCache>
                <c:ptCount val="1"/>
                <c:pt idx="0">
                  <c:v>pct of tables in their class</c:v>
                </c:pt>
              </c:strCache>
            </c:strRef>
          </c:tx>
          <c:layout>
            <c:manualLayout>
              <c:xMode val="edge"/>
              <c:yMode val="edge"/>
              <c:x val="9.4086021505377087E-4"/>
              <c:y val="0.17792493603914691"/>
            </c:manualLayout>
          </c:layout>
          <c:txPr>
            <a:bodyPr rot="-5400000" vert="horz"/>
            <a:lstStyle/>
            <a:p>
              <a:pPr>
                <a:defRPr sz="1400"/>
              </a:pPr>
              <a:endParaRPr lang="el-GR"/>
            </a:p>
          </c:txPr>
        </c:title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70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16645499957671"/>
          <c:y val="0.1529817763315863"/>
          <c:w val="0.17147870629074588"/>
          <c:h val="0.1713984811459717"/>
        </c:manualLayout>
      </c:layout>
      <c:spPr>
        <a:solidFill>
          <a:srgbClr val="EAEAEA"/>
        </a:solidFill>
      </c:spPr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strRef>
          <c:f>Duration!$A$43</c:f>
          <c:strCache>
            <c:ptCount val="1"/>
            <c:pt idx="0">
              <c:v>Coppermine: Duration histogram per survival class</c:v>
            </c:pt>
          </c:strCache>
        </c:strRef>
      </c:tx>
      <c:layout>
        <c:manualLayout>
          <c:xMode val="edge"/>
          <c:yMode val="edge"/>
          <c:x val="0.24880129377767327"/>
          <c:y val="0"/>
        </c:manualLayout>
      </c:layout>
      <c:overlay val="1"/>
      <c:txPr>
        <a:bodyPr/>
        <a:lstStyle/>
        <a:p>
          <a:pPr algn="r">
            <a:defRPr sz="1600"/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0.19028521434820642"/>
          <c:y val="9.0551849808583787E-2"/>
          <c:w val="0.78065060049312585"/>
          <c:h val="0.65097815002424064"/>
        </c:manualLayout>
      </c:layout>
      <c:barChart>
        <c:barDir val="col"/>
        <c:grouping val="clustered"/>
        <c:ser>
          <c:idx val="0"/>
          <c:order val="0"/>
          <c:tx>
            <c:strRef>
              <c:f>Duration!$B$47</c:f>
              <c:strCache>
                <c:ptCount val="1"/>
                <c:pt idx="0">
                  <c:v>Survivors</c:v>
                </c:pt>
              </c:strCache>
            </c:strRef>
          </c:tx>
          <c:dLbls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Duration!$A$48:$A$55</c:f>
              <c:strCache>
                <c:ptCount val="8"/>
                <c:pt idx="0">
                  <c:v>41-50</c:v>
                </c:pt>
                <c:pt idx="1">
                  <c:v>51-60</c:v>
                </c:pt>
                <c:pt idx="2">
                  <c:v>61-70</c:v>
                </c:pt>
                <c:pt idx="3">
                  <c:v>71-80</c:v>
                </c:pt>
                <c:pt idx="4">
                  <c:v>81-90</c:v>
                </c:pt>
                <c:pt idx="5">
                  <c:v>91-100</c:v>
                </c:pt>
                <c:pt idx="6">
                  <c:v>101-110</c:v>
                </c:pt>
                <c:pt idx="7">
                  <c:v>111-120</c:v>
                </c:pt>
              </c:strCache>
            </c:strRef>
          </c:cat>
          <c:val>
            <c:numRef>
              <c:f>Duration!$B$48:$B$55</c:f>
              <c:numCache>
                <c:formatCode>0%</c:formatCode>
                <c:ptCount val="8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4">
                  <c:v>4.5454545454545456E-2</c:v>
                </c:pt>
                <c:pt idx="5">
                  <c:v>0.18181818181818182</c:v>
                </c:pt>
                <c:pt idx="6">
                  <c:v>9.0909090909090912E-2</c:v>
                </c:pt>
                <c:pt idx="7">
                  <c:v>0.54545454545454541</c:v>
                </c:pt>
              </c:numCache>
            </c:numRef>
          </c:val>
        </c:ser>
        <c:ser>
          <c:idx val="1"/>
          <c:order val="1"/>
          <c:tx>
            <c:strRef>
              <c:f>Duration!$C$47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cat>
            <c:strRef>
              <c:f>Duration!$A$48:$A$55</c:f>
              <c:strCache>
                <c:ptCount val="8"/>
                <c:pt idx="0">
                  <c:v>41-50</c:v>
                </c:pt>
                <c:pt idx="1">
                  <c:v>51-60</c:v>
                </c:pt>
                <c:pt idx="2">
                  <c:v>61-70</c:v>
                </c:pt>
                <c:pt idx="3">
                  <c:v>71-80</c:v>
                </c:pt>
                <c:pt idx="4">
                  <c:v>81-90</c:v>
                </c:pt>
                <c:pt idx="5">
                  <c:v>91-100</c:v>
                </c:pt>
                <c:pt idx="6">
                  <c:v>101-110</c:v>
                </c:pt>
                <c:pt idx="7">
                  <c:v>111-120</c:v>
                </c:pt>
              </c:strCache>
            </c:strRef>
          </c:cat>
          <c:val>
            <c:numRef>
              <c:f>Duration!$C$48:$C$55</c:f>
              <c:numCache>
                <c:formatCode>0%</c:formatCode>
                <c:ptCount val="8"/>
                <c:pt idx="3">
                  <c:v>1</c:v>
                </c:pt>
              </c:numCache>
            </c:numRef>
          </c:val>
        </c:ser>
        <c:axId val="176765184"/>
        <c:axId val="176775552"/>
      </c:barChart>
      <c:catAx>
        <c:axId val="176765184"/>
        <c:scaling>
          <c:orientation val="minMax"/>
        </c:scaling>
        <c:axPos val="b"/>
        <c:title>
          <c:tx>
            <c:strRef>
              <c:f>Duration!$A$45</c:f>
              <c:strCache>
                <c:ptCount val="1"/>
                <c:pt idx="0">
                  <c:v>Duration in ranges of 10</c:v>
                </c:pt>
              </c:strCache>
            </c:strRef>
          </c:tx>
          <c:layout>
            <c:manualLayout>
              <c:xMode val="edge"/>
              <c:yMode val="edge"/>
              <c:x val="0.3136541265675124"/>
              <c:y val="0.92505307855626329"/>
            </c:manualLayout>
          </c:layout>
          <c:txPr>
            <a:bodyPr/>
            <a:lstStyle/>
            <a:p>
              <a:pPr>
                <a:defRPr sz="1400"/>
              </a:pPr>
              <a:endParaRPr lang="el-GR"/>
            </a:p>
          </c:txPr>
        </c:title>
        <c:tickLblPos val="nextTo"/>
        <c:txPr>
          <a:bodyPr/>
          <a:lstStyle/>
          <a:p>
            <a:pPr>
              <a:defRPr sz="1200" baseline="0"/>
            </a:pPr>
            <a:endParaRPr lang="el-GR"/>
          </a:p>
        </c:txPr>
        <c:crossAx val="176775552"/>
        <c:crosses val="autoZero"/>
        <c:auto val="1"/>
        <c:lblAlgn val="ctr"/>
        <c:lblOffset val="100"/>
      </c:catAx>
      <c:valAx>
        <c:axId val="176775552"/>
        <c:scaling>
          <c:orientation val="minMax"/>
          <c:max val="1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title>
          <c:tx>
            <c:strRef>
              <c:f>Duration!$A$44</c:f>
              <c:strCache>
                <c:ptCount val="1"/>
                <c:pt idx="0">
                  <c:v>pct of tables in their class</c:v>
                </c:pt>
              </c:strCache>
            </c:strRef>
          </c:tx>
          <c:layout>
            <c:manualLayout>
              <c:xMode val="edge"/>
              <c:yMode val="edge"/>
              <c:x val="2.8390572390572383E-2"/>
              <c:y val="0.13216610662520689"/>
            </c:manualLayout>
          </c:layout>
          <c:txPr>
            <a:bodyPr rot="-5400000" vert="horz"/>
            <a:lstStyle/>
            <a:p>
              <a:pPr>
                <a:defRPr sz="1400"/>
              </a:pPr>
              <a:endParaRPr lang="el-GR"/>
            </a:p>
          </c:txPr>
        </c:title>
        <c:numFmt formatCode="0%" sourceLinked="0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765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324478379596491E-3"/>
          <c:y val="0.80784058043699969"/>
          <c:w val="0.1718251279196148"/>
          <c:h val="0.17412775632345318"/>
        </c:manualLayout>
      </c:layout>
      <c:spPr>
        <a:solidFill>
          <a:srgbClr val="EAEAEA"/>
        </a:solidFill>
      </c:spPr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strRef>
          <c:f>Duration!$V$73</c:f>
          <c:strCache>
            <c:ptCount val="1"/>
            <c:pt idx="0">
              <c:v>ocart*: Duration histogram per survival class</c:v>
            </c:pt>
          </c:strCache>
        </c:strRef>
      </c:tx>
      <c:layout>
        <c:manualLayout>
          <c:xMode val="edge"/>
          <c:yMode val="edge"/>
          <c:x val="0.16807892989279954"/>
          <c:y val="0"/>
        </c:manualLayout>
      </c:layout>
      <c:overlay val="1"/>
      <c:txPr>
        <a:bodyPr/>
        <a:lstStyle/>
        <a:p>
          <a:pPr>
            <a:defRPr sz="1600"/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0.16780423531395922"/>
          <c:y val="5.7060037306657513E-2"/>
          <c:w val="0.77732370953630792"/>
          <c:h val="0.66486538239324278"/>
        </c:manualLayout>
      </c:layout>
      <c:barChart>
        <c:barDir val="col"/>
        <c:grouping val="clustered"/>
        <c:ser>
          <c:idx val="0"/>
          <c:order val="0"/>
          <c:tx>
            <c:strRef>
              <c:f>Duration!$W$77</c:f>
              <c:strCache>
                <c:ptCount val="1"/>
                <c:pt idx="0">
                  <c:v>Survivors</c:v>
                </c:pt>
              </c:strCache>
            </c:strRef>
          </c:tx>
          <c:dLbls>
            <c:dLbl>
              <c:idx val="12"/>
              <c:layout>
                <c:manualLayout>
                  <c:x val="-4.819277108433781E-2"/>
                  <c:y val="0.12578583337460175"/>
                </c:manualLayout>
              </c:layout>
              <c:showVal val="1"/>
            </c:dLbl>
            <c:dLbl>
              <c:idx val="14"/>
              <c:layout>
                <c:manualLayout>
                  <c:x val="4.4444444444444502E-2"/>
                  <c:y val="0.10185185185185186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Duration!$V$78:$V$90</c:f>
              <c:strCache>
                <c:ptCount val="13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101-110</c:v>
                </c:pt>
                <c:pt idx="10">
                  <c:v>121-130</c:v>
                </c:pt>
                <c:pt idx="11">
                  <c:v>131-140</c:v>
                </c:pt>
                <c:pt idx="12">
                  <c:v>141-150</c:v>
                </c:pt>
              </c:strCache>
            </c:strRef>
          </c:cat>
          <c:val>
            <c:numRef>
              <c:f>Duration!$W$78:$W$90</c:f>
              <c:numCache>
                <c:formatCode>0%</c:formatCode>
                <c:ptCount val="13"/>
                <c:pt idx="0">
                  <c:v>8.771929824561403E-3</c:v>
                </c:pt>
                <c:pt idx="1">
                  <c:v>8.771929824561403E-3</c:v>
                </c:pt>
                <c:pt idx="2">
                  <c:v>1.7543859649122806E-2</c:v>
                </c:pt>
                <c:pt idx="4">
                  <c:v>1.7543859649122806E-2</c:v>
                </c:pt>
                <c:pt idx="5">
                  <c:v>8.771929824561403E-3</c:v>
                </c:pt>
                <c:pt idx="6">
                  <c:v>7.0175438596491224E-2</c:v>
                </c:pt>
                <c:pt idx="7">
                  <c:v>2.6315789473684209E-2</c:v>
                </c:pt>
                <c:pt idx="8">
                  <c:v>3.5087719298245612E-2</c:v>
                </c:pt>
                <c:pt idx="9">
                  <c:v>5.2631578947368418E-2</c:v>
                </c:pt>
                <c:pt idx="10">
                  <c:v>2.6315789473684209E-2</c:v>
                </c:pt>
                <c:pt idx="11">
                  <c:v>0.26315789473684209</c:v>
                </c:pt>
                <c:pt idx="12">
                  <c:v>0.46491228070175439</c:v>
                </c:pt>
              </c:numCache>
            </c:numRef>
          </c:val>
        </c:ser>
        <c:ser>
          <c:idx val="1"/>
          <c:order val="1"/>
          <c:tx>
            <c:strRef>
              <c:f>Duration!$X$77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dLbls>
            <c:dLbl>
              <c:idx val="1"/>
              <c:layout>
                <c:manualLayout>
                  <c:x val="4.2838018741633434E-2"/>
                  <c:y val="8.38574423480101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Duration!$V$78:$V$90</c:f>
              <c:strCache>
                <c:ptCount val="13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101-110</c:v>
                </c:pt>
                <c:pt idx="10">
                  <c:v>121-130</c:v>
                </c:pt>
                <c:pt idx="11">
                  <c:v>131-140</c:v>
                </c:pt>
                <c:pt idx="12">
                  <c:v>141-150</c:v>
                </c:pt>
              </c:strCache>
            </c:strRef>
          </c:cat>
          <c:val>
            <c:numRef>
              <c:f>Duration!$X$78:$X$90</c:f>
              <c:numCache>
                <c:formatCode>0%</c:formatCode>
                <c:ptCount val="13"/>
                <c:pt idx="0">
                  <c:v>0.2857142857142857</c:v>
                </c:pt>
                <c:pt idx="1">
                  <c:v>0.42857142857142855</c:v>
                </c:pt>
                <c:pt idx="2">
                  <c:v>0.21428571428571427</c:v>
                </c:pt>
                <c:pt idx="4">
                  <c:v>7.1428571428571425E-2</c:v>
                </c:pt>
              </c:numCache>
            </c:numRef>
          </c:val>
        </c:ser>
        <c:axId val="176876544"/>
        <c:axId val="176886912"/>
      </c:barChart>
      <c:catAx>
        <c:axId val="176876544"/>
        <c:scaling>
          <c:orientation val="minMax"/>
        </c:scaling>
        <c:axPos val="b"/>
        <c:title>
          <c:tx>
            <c:strRef>
              <c:f>Duration!$V$75</c:f>
              <c:strCache>
                <c:ptCount val="1"/>
                <c:pt idx="0">
                  <c:v>Duration in ranges of 10</c:v>
                </c:pt>
              </c:strCache>
            </c:strRef>
          </c:tx>
          <c:layout>
            <c:manualLayout>
              <c:xMode val="edge"/>
              <c:yMode val="edge"/>
              <c:x val="0.3406493164258082"/>
              <c:y val="0.91174400369765163"/>
            </c:manualLayout>
          </c:layout>
          <c:txPr>
            <a:bodyPr/>
            <a:lstStyle/>
            <a:p>
              <a:pPr>
                <a:defRPr sz="1400"/>
              </a:pPr>
              <a:endParaRPr lang="el-GR"/>
            </a:p>
          </c:txPr>
        </c:title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886912"/>
        <c:crosses val="autoZero"/>
        <c:auto val="1"/>
        <c:lblAlgn val="ctr"/>
        <c:lblOffset val="100"/>
      </c:catAx>
      <c:valAx>
        <c:axId val="1768869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strRef>
              <c:f>Duration!$V$74</c:f>
              <c:strCache>
                <c:ptCount val="1"/>
                <c:pt idx="0">
                  <c:v>pct of tables in their class</c:v>
                </c:pt>
              </c:strCache>
            </c:strRef>
          </c:tx>
          <c:layout>
            <c:manualLayout>
              <c:xMode val="edge"/>
              <c:yMode val="edge"/>
              <c:x val="1.2453804720193109E-2"/>
              <c:y val="0.11210254378580108"/>
            </c:manualLayout>
          </c:layout>
          <c:txPr>
            <a:bodyPr rot="-5400000" vert="horz"/>
            <a:lstStyle/>
            <a:p>
              <a:pPr>
                <a:defRPr sz="1400"/>
              </a:pPr>
              <a:endParaRPr lang="el-GR"/>
            </a:p>
          </c:txPr>
        </c:title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87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1386701662292532E-3"/>
          <c:y val="0.78933544765237673"/>
          <c:w val="0.17079003678757154"/>
          <c:h val="0.17193747008039301"/>
        </c:manualLayout>
      </c:layout>
      <c:spPr>
        <a:solidFill>
          <a:srgbClr val="EAEAEA"/>
        </a:solidFill>
      </c:spPr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strRef>
          <c:f>Duration!$AD$73</c:f>
          <c:strCache>
            <c:ptCount val="1"/>
            <c:pt idx="0">
              <c:v>phpBB: Duration histogram per survival class</c:v>
            </c:pt>
          </c:strCache>
        </c:strRef>
      </c:tx>
      <c:layout>
        <c:manualLayout>
          <c:xMode val="edge"/>
          <c:yMode val="edge"/>
          <c:x val="0.17425952232246117"/>
          <c:y val="2.0898641588296792E-2"/>
        </c:manualLayout>
      </c:layout>
      <c:overlay val="1"/>
      <c:txPr>
        <a:bodyPr/>
        <a:lstStyle/>
        <a:p>
          <a:pPr>
            <a:defRPr sz="1600"/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0.17430621714022257"/>
          <c:y val="5.1514986958919096E-2"/>
          <c:w val="0.79680468924418524"/>
          <c:h val="0.66209167427740068"/>
        </c:manualLayout>
      </c:layout>
      <c:barChart>
        <c:barDir val="col"/>
        <c:grouping val="clustered"/>
        <c:ser>
          <c:idx val="0"/>
          <c:order val="0"/>
          <c:tx>
            <c:strRef>
              <c:f>Duration!$AE$77</c:f>
              <c:strCache>
                <c:ptCount val="1"/>
                <c:pt idx="0">
                  <c:v>Survivors</c:v>
                </c:pt>
              </c:strCache>
            </c:strRef>
          </c:tx>
          <c:dLbls>
            <c:dLbl>
              <c:idx val="9"/>
              <c:layout>
                <c:manualLayout>
                  <c:x val="-5.3547512138314476E-2"/>
                  <c:y val="8.7774294670846395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Duration!$AD$78:$AD$87</c:f>
              <c:strCache>
                <c:ptCount val="10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131-140</c:v>
                </c:pt>
              </c:strCache>
            </c:strRef>
          </c:cat>
          <c:val>
            <c:numRef>
              <c:f>Duration!$AE$78:$AE$87</c:f>
              <c:numCache>
                <c:formatCode>0%</c:formatCode>
                <c:ptCount val="10"/>
                <c:pt idx="0">
                  <c:v>3.0769230769230771E-2</c:v>
                </c:pt>
                <c:pt idx="1">
                  <c:v>6.1538461538461542E-2</c:v>
                </c:pt>
                <c:pt idx="5">
                  <c:v>1.5384615384615385E-2</c:v>
                </c:pt>
                <c:pt idx="6">
                  <c:v>1.5384615384615385E-2</c:v>
                </c:pt>
                <c:pt idx="9">
                  <c:v>0.87692307692307692</c:v>
                </c:pt>
              </c:numCache>
            </c:numRef>
          </c:val>
        </c:ser>
        <c:ser>
          <c:idx val="1"/>
          <c:order val="1"/>
          <c:tx>
            <c:strRef>
              <c:f>Duration!$AF$77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dLbls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Duration!$AD$78:$AD$87</c:f>
              <c:strCache>
                <c:ptCount val="10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131-140</c:v>
                </c:pt>
              </c:strCache>
            </c:strRef>
          </c:cat>
          <c:val>
            <c:numRef>
              <c:f>Duration!$AF$78:$AF$87</c:f>
              <c:numCache>
                <c:formatCode>0%</c:formatCode>
                <c:ptCount val="10"/>
                <c:pt idx="5">
                  <c:v>0.2</c:v>
                </c:pt>
                <c:pt idx="7">
                  <c:v>0.4</c:v>
                </c:pt>
                <c:pt idx="8">
                  <c:v>0.4</c:v>
                </c:pt>
              </c:numCache>
            </c:numRef>
          </c:val>
        </c:ser>
        <c:axId val="176921216"/>
        <c:axId val="176943872"/>
      </c:barChart>
      <c:catAx>
        <c:axId val="176921216"/>
        <c:scaling>
          <c:orientation val="minMax"/>
        </c:scaling>
        <c:axPos val="b"/>
        <c:title>
          <c:tx>
            <c:strRef>
              <c:f>Duration!$AD$75</c:f>
              <c:strCache>
                <c:ptCount val="1"/>
                <c:pt idx="0">
                  <c:v>Duration in ranges of 10</c:v>
                </c:pt>
              </c:strCache>
            </c:strRef>
          </c:tx>
          <c:layout>
            <c:manualLayout>
              <c:xMode val="edge"/>
              <c:yMode val="edge"/>
              <c:x val="0.34618234698745987"/>
              <c:y val="0.90532915360501565"/>
            </c:manualLayout>
          </c:layout>
          <c:txPr>
            <a:bodyPr/>
            <a:lstStyle/>
            <a:p>
              <a:pPr>
                <a:defRPr sz="1400"/>
              </a:pPr>
              <a:endParaRPr lang="el-GR"/>
            </a:p>
          </c:txPr>
        </c:title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943872"/>
        <c:crosses val="autoZero"/>
        <c:auto val="1"/>
        <c:lblAlgn val="ctr"/>
        <c:lblOffset val="100"/>
      </c:catAx>
      <c:valAx>
        <c:axId val="1769438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strRef>
              <c:f>Duration!$AD$74</c:f>
              <c:strCache>
                <c:ptCount val="1"/>
                <c:pt idx="0">
                  <c:v>pct of tables in their class</c:v>
                </c:pt>
              </c:strCache>
            </c:strRef>
          </c:tx>
          <c:layout>
            <c:manualLayout>
              <c:xMode val="edge"/>
              <c:yMode val="edge"/>
              <c:x val="1.6064253641494351E-2"/>
              <c:y val="0.17291601872650064"/>
            </c:manualLayout>
          </c:layout>
          <c:txPr>
            <a:bodyPr rot="-5400000" vert="horz"/>
            <a:lstStyle/>
            <a:p>
              <a:pPr>
                <a:defRPr sz="1400"/>
              </a:pPr>
              <a:endParaRPr lang="el-GR"/>
            </a:p>
          </c:txPr>
        </c:title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92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002673159267481"/>
          <c:y val="0.34742494178823496"/>
          <c:w val="0.17079000078213269"/>
          <c:h val="0.17139848114597162"/>
        </c:manualLayout>
      </c:layout>
      <c:spPr>
        <a:solidFill>
          <a:srgbClr val="EAEAEA"/>
        </a:solidFill>
      </c:spPr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strRef>
          <c:f>Duration!$AI$73</c:f>
          <c:strCache>
            <c:ptCount val="1"/>
            <c:pt idx="0">
              <c:v>typo3: Duration histogram per survival class</c:v>
            </c:pt>
          </c:strCache>
        </c:strRef>
      </c:tx>
      <c:layout>
        <c:manualLayout>
          <c:xMode val="edge"/>
          <c:yMode val="edge"/>
          <c:x val="0.20596141051231084"/>
          <c:y val="2.5316455696202528E-2"/>
        </c:manualLayout>
      </c:layout>
      <c:overlay val="1"/>
      <c:txPr>
        <a:bodyPr/>
        <a:lstStyle/>
        <a:p>
          <a:pPr>
            <a:defRPr sz="1600"/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0.15002897092953202"/>
          <c:y val="4.3565234725406514E-2"/>
          <c:w val="0.79996416615587762"/>
          <c:h val="0.71774078873052261"/>
        </c:manualLayout>
      </c:layout>
      <c:barChart>
        <c:barDir val="col"/>
        <c:grouping val="clustered"/>
        <c:ser>
          <c:idx val="0"/>
          <c:order val="0"/>
          <c:tx>
            <c:strRef>
              <c:f>Duration!$AJ$77</c:f>
              <c:strCache>
                <c:ptCount val="1"/>
                <c:pt idx="0">
                  <c:v>Survivors</c:v>
                </c:pt>
              </c:strCache>
            </c:strRef>
          </c:tx>
          <c:dLbls>
            <c:dLbl>
              <c:idx val="3"/>
              <c:layout>
                <c:manualLayout>
                  <c:x val="-7.9840319361277438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-7.9840319361277438E-3"/>
                  <c:y val="-4.2194092827004632E-3"/>
                </c:manualLayout>
              </c:layout>
              <c:showVal val="1"/>
            </c:dLbl>
            <c:dLbl>
              <c:idx val="9"/>
              <c:layout>
                <c:manualLayout>
                  <c:x val="-5.5888223552894314E-2"/>
                  <c:y val="9.282700421940939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Duration!$AI$78:$AI$87</c:f>
              <c:strCache>
                <c:ptCount val="10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</c:strCache>
            </c:strRef>
          </c:cat>
          <c:val>
            <c:numRef>
              <c:f>Duration!$AJ$78:$AJ$87</c:f>
              <c:numCache>
                <c:formatCode>0%</c:formatCode>
                <c:ptCount val="10"/>
                <c:pt idx="0">
                  <c:v>8.6956521739130432E-2</c:v>
                </c:pt>
                <c:pt idx="1">
                  <c:v>0.30434782608695654</c:v>
                </c:pt>
                <c:pt idx="3">
                  <c:v>4.3478260869565216E-2</c:v>
                </c:pt>
                <c:pt idx="4">
                  <c:v>4.3478260869565216E-2</c:v>
                </c:pt>
                <c:pt idx="8">
                  <c:v>4.3478260869565216E-2</c:v>
                </c:pt>
                <c:pt idx="9">
                  <c:v>0.47826086956521741</c:v>
                </c:pt>
              </c:numCache>
            </c:numRef>
          </c:val>
        </c:ser>
        <c:ser>
          <c:idx val="1"/>
          <c:order val="1"/>
          <c:tx>
            <c:strRef>
              <c:f>Duration!$AK$77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dLbls>
            <c:dLbl>
              <c:idx val="1"/>
              <c:layout>
                <c:manualLayout>
                  <c:x val="2.3952095808383235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Duration!$AI$78:$AI$87</c:f>
              <c:strCache>
                <c:ptCount val="10"/>
                <c:pt idx="0">
                  <c:v>1-10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</c:strCache>
            </c:strRef>
          </c:cat>
          <c:val>
            <c:numRef>
              <c:f>Duration!$AK$78:$AK$87</c:f>
              <c:numCache>
                <c:formatCode>0%</c:formatCode>
                <c:ptCount val="10"/>
                <c:pt idx="1">
                  <c:v>0.22222222222222221</c:v>
                </c:pt>
                <c:pt idx="3">
                  <c:v>0.1111111111111111</c:v>
                </c:pt>
                <c:pt idx="4">
                  <c:v>0.33333333333333331</c:v>
                </c:pt>
                <c:pt idx="5">
                  <c:v>0.22222222222222221</c:v>
                </c:pt>
                <c:pt idx="7">
                  <c:v>0.1111111111111111</c:v>
                </c:pt>
              </c:numCache>
            </c:numRef>
          </c:val>
        </c:ser>
        <c:axId val="176986368"/>
        <c:axId val="177078656"/>
      </c:barChart>
      <c:catAx>
        <c:axId val="176986368"/>
        <c:scaling>
          <c:orientation val="minMax"/>
        </c:scaling>
        <c:axPos val="b"/>
        <c:title>
          <c:tx>
            <c:strRef>
              <c:f>Duration!$AI$75</c:f>
              <c:strCache>
                <c:ptCount val="1"/>
                <c:pt idx="0">
                  <c:v>Duration in ranges of 10</c:v>
                </c:pt>
              </c:strCache>
            </c:strRef>
          </c:tx>
          <c:layout>
            <c:manualLayout>
              <c:xMode val="edge"/>
              <c:yMode val="edge"/>
              <c:x val="0.35411612470596882"/>
              <c:y val="0.91286919831223556"/>
            </c:manualLayout>
          </c:layout>
          <c:txPr>
            <a:bodyPr/>
            <a:lstStyle/>
            <a:p>
              <a:pPr>
                <a:defRPr sz="1400"/>
              </a:pPr>
              <a:endParaRPr lang="el-GR"/>
            </a:p>
          </c:txPr>
        </c:title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7078656"/>
        <c:crosses val="autoZero"/>
        <c:auto val="1"/>
        <c:lblAlgn val="ctr"/>
        <c:lblOffset val="100"/>
      </c:catAx>
      <c:valAx>
        <c:axId val="17707865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title>
          <c:tx>
            <c:strRef>
              <c:f>Duration!$AI$74</c:f>
              <c:strCache>
                <c:ptCount val="1"/>
                <c:pt idx="0">
                  <c:v>pct of tables in their class</c:v>
                </c:pt>
              </c:strCache>
            </c:strRef>
          </c:tx>
          <c:layout>
            <c:manualLayout>
              <c:xMode val="edge"/>
              <c:yMode val="edge"/>
              <c:x val="8.915502328676092E-3"/>
              <c:y val="0.11907040101000042"/>
            </c:manualLayout>
          </c:layout>
          <c:txPr>
            <a:bodyPr rot="-5400000" vert="horz"/>
            <a:lstStyle/>
            <a:p>
              <a:pPr>
                <a:defRPr sz="1400"/>
              </a:pPr>
              <a:endParaRPr lang="el-GR"/>
            </a:p>
          </c:txPr>
        </c:title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98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223531938747324"/>
          <c:y val="0.12234791853549951"/>
          <c:w val="0.16976734195650744"/>
          <c:h val="0.17302568191634271"/>
        </c:manualLayout>
      </c:layout>
      <c:spPr>
        <a:solidFill>
          <a:srgbClr val="EAEAEA"/>
        </a:solidFill>
      </c:spPr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r">
              <a:defRPr/>
            </a:pPr>
            <a:r>
              <a:rPr lang="fr-FR"/>
              <a:t>atlas:</a:t>
            </a:r>
            <a:r>
              <a:rPr lang="fr-FR" baseline="0"/>
              <a:t> </a:t>
            </a:r>
            <a:r>
              <a:rPr lang="en-US" baseline="0"/>
              <a:t>histogram</a:t>
            </a:r>
            <a:r>
              <a:rPr lang="fr-FR" baseline="0"/>
              <a:t> of births per year, for each survival class</a:t>
            </a:r>
            <a:endParaRPr lang="fr-FR"/>
          </a:p>
        </c:rich>
      </c:tx>
      <c:layout>
        <c:manualLayout>
          <c:xMode val="edge"/>
          <c:yMode val="edge"/>
          <c:x val="0.1145277777777777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59273840770003"/>
          <c:y val="5.7060002916302505E-2"/>
          <c:w val="0.86757370953630786"/>
          <c:h val="0.80976086322543062"/>
        </c:manualLayout>
      </c:layout>
      <c:barChart>
        <c:barDir val="col"/>
        <c:grouping val="clustered"/>
        <c:ser>
          <c:idx val="0"/>
          <c:order val="0"/>
          <c:tx>
            <c:strRef>
              <c:f>'effect of YoB'!$V$1</c:f>
              <c:strCache>
                <c:ptCount val="1"/>
                <c:pt idx="0">
                  <c:v>Survivor</c:v>
                </c:pt>
              </c:strCache>
            </c:strRef>
          </c:tx>
          <c:spPr>
            <a:solidFill>
              <a:srgbClr val="4F81BD"/>
            </a:solidFill>
          </c:spPr>
          <c:cat>
            <c:numRef>
              <c:f>'effect of YoB'!$U$2:$U$5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'effect of YoB'!$V$2:$V$5</c:f>
              <c:numCache>
                <c:formatCode>0%</c:formatCode>
                <c:ptCount val="4"/>
                <c:pt idx="0">
                  <c:v>0.61643835616438358</c:v>
                </c:pt>
                <c:pt idx="1">
                  <c:v>0.1095890410958904</c:v>
                </c:pt>
                <c:pt idx="2">
                  <c:v>0.24657534246575341</c:v>
                </c:pt>
                <c:pt idx="3">
                  <c:v>2.7397260273972601E-2</c:v>
                </c:pt>
              </c:numCache>
            </c:numRef>
          </c:val>
        </c:ser>
        <c:ser>
          <c:idx val="1"/>
          <c:order val="1"/>
          <c:tx>
            <c:strRef>
              <c:f>'effect of YoB'!$W$1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196"/>
              </a:srgbClr>
            </a:solidFill>
            <a:ln>
              <a:solidFill>
                <a:srgbClr val="C00000"/>
              </a:solidFill>
            </a:ln>
          </c:spPr>
          <c:cat>
            <c:numRef>
              <c:f>'effect of YoB'!$U$2:$U$5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'effect of YoB'!$W$2:$W$5</c:f>
              <c:numCache>
                <c:formatCode>0%</c:formatCode>
                <c:ptCount val="4"/>
                <c:pt idx="0">
                  <c:v>0.73333333333333328</c:v>
                </c:pt>
                <c:pt idx="1">
                  <c:v>6.6666666666666666E-2</c:v>
                </c:pt>
                <c:pt idx="2">
                  <c:v>0.2</c:v>
                </c:pt>
              </c:numCache>
            </c:numRef>
          </c:val>
        </c:ser>
        <c:axId val="175396736"/>
        <c:axId val="175398272"/>
      </c:barChart>
      <c:catAx>
        <c:axId val="1753967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398272"/>
        <c:crosses val="autoZero"/>
        <c:auto val="1"/>
        <c:lblAlgn val="ctr"/>
        <c:lblOffset val="100"/>
      </c:catAx>
      <c:valAx>
        <c:axId val="175398272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3967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r">
              <a:defRPr/>
            </a:pPr>
            <a:r>
              <a:rPr lang="fr-FR"/>
              <a:t>biosql: </a:t>
            </a: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histogram of births per year, for each survival class </a:t>
            </a:r>
            <a:endParaRPr lang="fr-FR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327777777777778"/>
          <c:y val="2.777777777777816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659273840770003"/>
          <c:y val="5.7060002916302505E-2"/>
          <c:w val="0.86757370953630786"/>
          <c:h val="0.80976086322543062"/>
        </c:manualLayout>
      </c:layout>
      <c:barChart>
        <c:barDir val="col"/>
        <c:grouping val="clustered"/>
        <c:ser>
          <c:idx val="0"/>
          <c:order val="0"/>
          <c:tx>
            <c:strRef>
              <c:f>'effect of YoB'!$V$9</c:f>
              <c:strCache>
                <c:ptCount val="1"/>
                <c:pt idx="0">
                  <c:v>Survivor</c:v>
                </c:pt>
              </c:strCache>
            </c:strRef>
          </c:tx>
          <c:cat>
            <c:numRef>
              <c:f>'effect of YoB'!$U$10:$U$13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'effect of YoB'!$V$10:$V$13</c:f>
              <c:numCache>
                <c:formatCode>0%</c:formatCode>
                <c:ptCount val="4"/>
                <c:pt idx="0">
                  <c:v>0.32142857142857145</c:v>
                </c:pt>
                <c:pt idx="1">
                  <c:v>0.42857142857142855</c:v>
                </c:pt>
                <c:pt idx="2">
                  <c:v>0.21428571428571427</c:v>
                </c:pt>
                <c:pt idx="3">
                  <c:v>3.5714285714285712E-2</c:v>
                </c:pt>
              </c:numCache>
            </c:numRef>
          </c:val>
        </c:ser>
        <c:ser>
          <c:idx val="1"/>
          <c:order val="1"/>
          <c:tx>
            <c:strRef>
              <c:f>'effect of YoB'!$W$9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cat>
            <c:numRef>
              <c:f>'effect of YoB'!$U$10:$U$13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'effect of YoB'!$W$10:$W$13</c:f>
              <c:numCache>
                <c:formatCode>0%</c:formatCode>
                <c:ptCount val="4"/>
                <c:pt idx="0">
                  <c:v>0.70588235294117652</c:v>
                </c:pt>
                <c:pt idx="1">
                  <c:v>0.29411764705882354</c:v>
                </c:pt>
              </c:numCache>
            </c:numRef>
          </c:val>
        </c:ser>
        <c:axId val="175927296"/>
        <c:axId val="175928832"/>
      </c:barChart>
      <c:catAx>
        <c:axId val="1759272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928832"/>
        <c:crosses val="autoZero"/>
        <c:auto val="1"/>
        <c:lblAlgn val="ctr"/>
        <c:lblOffset val="100"/>
      </c:catAx>
      <c:valAx>
        <c:axId val="175928832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9272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algn="r">
              <a:defRPr/>
            </a:pPr>
            <a:r>
              <a:rPr lang="fr-FR"/>
              <a:t>mwiki: </a:t>
            </a:r>
            <a:r>
              <a:rPr lang="fr-FR" sz="1800" b="1" i="0" u="none" strike="noStrike" baseline="0"/>
              <a:t>: </a:t>
            </a:r>
            <a:r>
              <a:rPr lang="en-US" sz="1800" b="1" i="0" u="none" strike="noStrike" baseline="0"/>
              <a:t>histogram</a:t>
            </a:r>
            <a:r>
              <a:rPr lang="fr-FR" sz="1800" b="1" i="0" u="none" strike="noStrike" baseline="0"/>
              <a:t> of births per year, for each survival class</a:t>
            </a:r>
            <a:endParaRPr lang="fr-FR"/>
          </a:p>
        </c:rich>
      </c:tx>
      <c:layout>
        <c:manualLayout>
          <c:xMode val="edge"/>
          <c:yMode val="edge"/>
          <c:x val="0.21297922134733313"/>
          <c:y val="1.388888888888901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659273840770003"/>
          <c:y val="5.7060002916302505E-2"/>
          <c:w val="0.8786848206474237"/>
          <c:h val="0.80976086322543062"/>
        </c:manualLayout>
      </c:layout>
      <c:barChart>
        <c:barDir val="col"/>
        <c:grouping val="clustered"/>
        <c:ser>
          <c:idx val="0"/>
          <c:order val="0"/>
          <c:tx>
            <c:strRef>
              <c:f>'effect of YoB'!$V$16</c:f>
              <c:strCache>
                <c:ptCount val="1"/>
                <c:pt idx="0">
                  <c:v>Survivor</c:v>
                </c:pt>
              </c:strCache>
            </c:strRef>
          </c:tx>
          <c:cat>
            <c:numRef>
              <c:f>'effect of YoB'!$U$17:$U$26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'effect of YoB'!$V$17:$V$26</c:f>
              <c:numCache>
                <c:formatCode>0%</c:formatCode>
                <c:ptCount val="10"/>
                <c:pt idx="0">
                  <c:v>0.22</c:v>
                </c:pt>
                <c:pt idx="1">
                  <c:v>0.04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0.06</c:v>
                </c:pt>
                <c:pt idx="9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'effect of YoB'!$W$16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cat>
            <c:numRef>
              <c:f>'effect of YoB'!$U$17:$U$26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'effect of YoB'!$W$17:$W$26</c:f>
              <c:numCache>
                <c:formatCode>0%</c:formatCode>
                <c:ptCount val="10"/>
                <c:pt idx="0">
                  <c:v>0.2857142857142857</c:v>
                </c:pt>
                <c:pt idx="1">
                  <c:v>4.7619047619047616E-2</c:v>
                </c:pt>
                <c:pt idx="2">
                  <c:v>0.19047619047619047</c:v>
                </c:pt>
                <c:pt idx="3">
                  <c:v>9.5238095238095233E-2</c:v>
                </c:pt>
                <c:pt idx="5">
                  <c:v>9.5238095238095233E-2</c:v>
                </c:pt>
                <c:pt idx="6">
                  <c:v>9.5238095238095233E-2</c:v>
                </c:pt>
                <c:pt idx="9">
                  <c:v>0.19047619047619047</c:v>
                </c:pt>
              </c:numCache>
            </c:numRef>
          </c:val>
        </c:ser>
        <c:axId val="175961984"/>
        <c:axId val="175963520"/>
      </c:barChart>
      <c:catAx>
        <c:axId val="1759619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963520"/>
        <c:crosses val="autoZero"/>
        <c:auto val="1"/>
        <c:lblAlgn val="ctr"/>
        <c:lblOffset val="100"/>
      </c:catAx>
      <c:valAx>
        <c:axId val="175963520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96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138867016622932"/>
          <c:y val="0.23840952172645091"/>
          <c:w val="0.16472244094488189"/>
          <c:h val="0.18984762321376492"/>
        </c:manualLayout>
      </c:layout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opencart*: </a:t>
            </a:r>
            <a:r>
              <a:rPr lang="en-US" sz="1800" b="1" i="0" u="none" strike="noStrike" baseline="0"/>
              <a:t>histogram of births per year, for each survival class </a:t>
            </a:r>
            <a:endParaRPr lang="fr-FR"/>
          </a:p>
        </c:rich>
      </c:tx>
      <c:layout>
        <c:manualLayout>
          <c:xMode val="edge"/>
          <c:yMode val="edge"/>
          <c:x val="0.1146181102362205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59273840770003"/>
          <c:y val="5.7060002916302505E-2"/>
          <c:w val="0.8786848206474237"/>
          <c:h val="0.80976086322543062"/>
        </c:manualLayout>
      </c:layout>
      <c:barChart>
        <c:barDir val="col"/>
        <c:grouping val="clustered"/>
        <c:ser>
          <c:idx val="0"/>
          <c:order val="0"/>
          <c:tx>
            <c:strRef>
              <c:f>'effect of YoB'!$V$29</c:f>
              <c:strCache>
                <c:ptCount val="1"/>
                <c:pt idx="0">
                  <c:v>Survivor</c:v>
                </c:pt>
              </c:strCache>
            </c:strRef>
          </c:tx>
          <c:cat>
            <c:numRef>
              <c:f>'effect of YoB'!$U$30:$U$34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'effect of YoB'!$V$30:$V$34</c:f>
              <c:numCache>
                <c:formatCode>0%</c:formatCode>
                <c:ptCount val="5"/>
                <c:pt idx="0">
                  <c:v>0.46491228070175439</c:v>
                </c:pt>
                <c:pt idx="2">
                  <c:v>0.28947368421052633</c:v>
                </c:pt>
                <c:pt idx="3">
                  <c:v>0.22807017543859648</c:v>
                </c:pt>
                <c:pt idx="4">
                  <c:v>1.7543859649122806E-2</c:v>
                </c:pt>
              </c:numCache>
            </c:numRef>
          </c:val>
        </c:ser>
        <c:ser>
          <c:idx val="1"/>
          <c:order val="1"/>
          <c:tx>
            <c:strRef>
              <c:f>'effect of YoB'!$W$29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cat>
            <c:numRef>
              <c:f>'effect of YoB'!$U$30:$U$34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'effect of YoB'!$W$30:$W$34</c:f>
              <c:numCache>
                <c:formatCode>0%</c:formatCode>
                <c:ptCount val="5"/>
                <c:pt idx="0">
                  <c:v>0.2857142857142857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0.42857142857142855</c:v>
                </c:pt>
              </c:numCache>
            </c:numRef>
          </c:val>
        </c:ser>
        <c:axId val="175861760"/>
        <c:axId val="175863296"/>
      </c:barChart>
      <c:catAx>
        <c:axId val="1758617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863296"/>
        <c:crosses val="autoZero"/>
        <c:auto val="1"/>
        <c:lblAlgn val="ctr"/>
        <c:lblOffset val="100"/>
      </c:catAx>
      <c:valAx>
        <c:axId val="17586329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86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27755905511822"/>
          <c:y val="0.36340952172645313"/>
          <c:w val="0.16472244094488189"/>
          <c:h val="0.18984762321376492"/>
        </c:manualLayout>
      </c:layout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gamma </a:t>
            </a:r>
            <a:r>
              <a:rPr lang="fr-FR" baseline="0"/>
              <a:t>over time </a:t>
            </a:r>
          </a:p>
          <a:p>
            <a:pPr>
              <a:defRPr/>
            </a:pPr>
            <a:r>
              <a:rPr lang="fr-FR" baseline="0"/>
              <a:t>(dur(years) over </a:t>
            </a:r>
            <a:r>
              <a:rPr lang="en-US" baseline="0"/>
              <a:t> SS@B</a:t>
            </a:r>
            <a:r>
              <a:rPr lang="fr-FR" baseline="0"/>
              <a:t>)</a:t>
            </a:r>
            <a:endParaRPr lang="fr-FR"/>
          </a:p>
        </c:rich>
      </c:tx>
      <c:layout>
        <c:manualLayout>
          <c:xMode val="edge"/>
          <c:yMode val="edge"/>
          <c:x val="0.64204063205418727"/>
          <c:y val="0.22739726027397261"/>
        </c:manualLayout>
      </c:layout>
      <c:overlay val="1"/>
    </c:title>
    <c:plotArea>
      <c:layout>
        <c:manualLayout>
          <c:layoutTarget val="inner"/>
          <c:xMode val="edge"/>
          <c:yMode val="edge"/>
          <c:x val="6.0516094630383953E-2"/>
          <c:y val="3.0417862150792802E-2"/>
          <c:w val="0.8892049554753737"/>
          <c:h val="0.9009474706072699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atlas!$G$11:$G$17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</c:numCache>
            </c:numRef>
          </c:xVal>
          <c:yVal>
            <c:numRef>
              <c:f>atlas!$X$11:$X$17</c:f>
              <c:numCache>
                <c:formatCode>0.00</c:formatCode>
                <c:ptCount val="7"/>
                <c:pt idx="0">
                  <c:v>0.72893908548961017</c:v>
                </c:pt>
                <c:pt idx="1">
                  <c:v>0.72893908548961017</c:v>
                </c:pt>
                <c:pt idx="2">
                  <c:v>1.0782883054284181E-2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0.72893908548961017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atlas!$G$18:$G$23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atlas!$X$18:$X$23</c:f>
              <c:numCache>
                <c:formatCode>0.00</c:formatCode>
                <c:ptCount val="6"/>
                <c:pt idx="0">
                  <c:v>0.72893908548961017</c:v>
                </c:pt>
                <c:pt idx="1">
                  <c:v>0.72893908548961017</c:v>
                </c:pt>
                <c:pt idx="2">
                  <c:v>0.72893908548961017</c:v>
                </c:pt>
                <c:pt idx="3">
                  <c:v>0.72893908548961017</c:v>
                </c:pt>
                <c:pt idx="4">
                  <c:v>1.0575555238457739</c:v>
                </c:pt>
                <c:pt idx="5">
                  <c:v>0.72893908548961017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atlas!$G$24:$G$25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xVal>
          <c:yVal>
            <c:numRef>
              <c:f>atlas!$X$24:$X$25</c:f>
              <c:numCache>
                <c:formatCode>0.00</c:formatCode>
                <c:ptCount val="2"/>
                <c:pt idx="0">
                  <c:v>1.6142395040588469</c:v>
                </c:pt>
                <c:pt idx="1">
                  <c:v>1.6924684804667678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atlas!$G$26:$G$36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6</c:v>
                </c:pt>
              </c:numCache>
            </c:numRef>
          </c:xVal>
          <c:yVal>
            <c:numRef>
              <c:f>atlas!$X$26:$X$36</c:f>
              <c:numCache>
                <c:formatCode>0.00</c:formatCode>
                <c:ptCount val="11"/>
                <c:pt idx="0">
                  <c:v>0.73346822678842283</c:v>
                </c:pt>
                <c:pt idx="1">
                  <c:v>0.73346822678842283</c:v>
                </c:pt>
                <c:pt idx="2">
                  <c:v>0.73346822678842283</c:v>
                </c:pt>
                <c:pt idx="3">
                  <c:v>0.73346822678842283</c:v>
                </c:pt>
                <c:pt idx="4">
                  <c:v>0.65749939751393904</c:v>
                </c:pt>
                <c:pt idx="5">
                  <c:v>0.79631643201420255</c:v>
                </c:pt>
                <c:pt idx="6">
                  <c:v>0.79631643201420255</c:v>
                </c:pt>
                <c:pt idx="7">
                  <c:v>0.96930225773717271</c:v>
                </c:pt>
                <c:pt idx="8">
                  <c:v>0.29803339041096127</c:v>
                </c:pt>
                <c:pt idx="9">
                  <c:v>0.73346822678842283</c:v>
                </c:pt>
                <c:pt idx="10">
                  <c:v>0.68155282851344867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atlas!$G$37:$G$73</c:f>
              <c:numCache>
                <c:formatCode>General</c:formatCode>
                <c:ptCount val="37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8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2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18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8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</c:numCache>
            </c:numRef>
          </c:xVal>
          <c:yVal>
            <c:numRef>
              <c:f>atlas!$X$37:$X$73</c:f>
              <c:numCache>
                <c:formatCode>0.00</c:formatCode>
                <c:ptCount val="37"/>
                <c:pt idx="0">
                  <c:v>1.476175101471336</c:v>
                </c:pt>
                <c:pt idx="1">
                  <c:v>1.7113509639776678</c:v>
                </c:pt>
                <c:pt idx="2">
                  <c:v>1.4513556570268782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2.6622150875190242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1.7393184931506842</c:v>
                </c:pt>
                <c:pt idx="16">
                  <c:v>1.7393184931506842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0.73346822678842283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2.6622150875190242</c:v>
                </c:pt>
                <c:pt idx="23">
                  <c:v>2.6622150875190242</c:v>
                </c:pt>
                <c:pt idx="24">
                  <c:v>2.6622150875190242</c:v>
                </c:pt>
                <c:pt idx="25">
                  <c:v>2.6622150875190242</c:v>
                </c:pt>
                <c:pt idx="26">
                  <c:v>2.6622150875190242</c:v>
                </c:pt>
                <c:pt idx="27">
                  <c:v>2.6622150875190242</c:v>
                </c:pt>
                <c:pt idx="28">
                  <c:v>2.6622150875190242</c:v>
                </c:pt>
                <c:pt idx="29">
                  <c:v>1.476175101471336</c:v>
                </c:pt>
                <c:pt idx="30">
                  <c:v>1.8327396308980111</c:v>
                </c:pt>
                <c:pt idx="31">
                  <c:v>2.6622150875190242</c:v>
                </c:pt>
                <c:pt idx="32">
                  <c:v>2.5038222349061248</c:v>
                </c:pt>
                <c:pt idx="33">
                  <c:v>0.73346822678842283</c:v>
                </c:pt>
                <c:pt idx="34">
                  <c:v>0.98812750507355829</c:v>
                </c:pt>
                <c:pt idx="35">
                  <c:v>0.83762325596142873</c:v>
                </c:pt>
                <c:pt idx="36">
                  <c:v>1.3080764840172017E-2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atlas!$G$74:$G$98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19</c:v>
                </c:pt>
                <c:pt idx="4">
                  <c:v>9</c:v>
                </c:pt>
                <c:pt idx="5">
                  <c:v>11</c:v>
                </c:pt>
                <c:pt idx="6">
                  <c:v>6</c:v>
                </c:pt>
                <c:pt idx="7">
                  <c:v>8</c:v>
                </c:pt>
                <c:pt idx="8">
                  <c:v>15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  <c:pt idx="12">
                  <c:v>13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11</c:v>
                </c:pt>
                <c:pt idx="17">
                  <c:v>8</c:v>
                </c:pt>
                <c:pt idx="18">
                  <c:v>266</c:v>
                </c:pt>
                <c:pt idx="19">
                  <c:v>10</c:v>
                </c:pt>
                <c:pt idx="20">
                  <c:v>9</c:v>
                </c:pt>
                <c:pt idx="21">
                  <c:v>17</c:v>
                </c:pt>
                <c:pt idx="22">
                  <c:v>6</c:v>
                </c:pt>
                <c:pt idx="23">
                  <c:v>6</c:v>
                </c:pt>
                <c:pt idx="24">
                  <c:v>24</c:v>
                </c:pt>
              </c:numCache>
            </c:numRef>
          </c:xVal>
          <c:yVal>
            <c:numRef>
              <c:f>atlas!$X$74:$X$98</c:f>
              <c:numCache>
                <c:formatCode>0.00</c:formatCode>
                <c:ptCount val="25"/>
                <c:pt idx="0">
                  <c:v>2.6622150875190242</c:v>
                </c:pt>
                <c:pt idx="1">
                  <c:v>2.6622150875190242</c:v>
                </c:pt>
                <c:pt idx="2">
                  <c:v>2.6622150875190242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1.8651502409944118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2.6622150875190242</c:v>
                </c:pt>
                <c:pt idx="16">
                  <c:v>2.6622150875190242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2.6622150875190242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2.5038222349061248</c:v>
                </c:pt>
                <c:pt idx="23">
                  <c:v>2.0433265474378346</c:v>
                </c:pt>
                <c:pt idx="24">
                  <c:v>0.73919412734651579</c:v>
                </c:pt>
              </c:numCache>
            </c:numRef>
          </c:yVal>
        </c:ser>
        <c:axId val="173586688"/>
        <c:axId val="174199168"/>
      </c:scatterChart>
      <c:valAx>
        <c:axId val="1735866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199168"/>
        <c:crosses val="autoZero"/>
        <c:crossBetween val="midCat"/>
      </c:valAx>
      <c:valAx>
        <c:axId val="174199168"/>
        <c:scaling>
          <c:orientation val="minMax"/>
        </c:scaling>
        <c:axPos val="l"/>
        <c:numFmt formatCode="0.00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3586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898512290929769"/>
          <c:y val="0.40342810915759064"/>
          <c:w val="0.15534995823039208"/>
          <c:h val="0.33704454751375457"/>
        </c:manualLayout>
      </c:layout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phpBB: </a:t>
            </a:r>
            <a:r>
              <a:rPr lang="en-US" sz="1800" b="1" i="0" baseline="0"/>
              <a:t>histogram of births per year, for each survival class </a:t>
            </a:r>
            <a:endParaRPr lang="fr-FR" sz="1800" b="1" i="0" baseline="0"/>
          </a:p>
        </c:rich>
      </c:tx>
      <c:layout>
        <c:manualLayout>
          <c:xMode val="edge"/>
          <c:yMode val="edge"/>
          <c:x val="0.22585411198600175"/>
          <c:y val="4.6296296296296693E-3"/>
        </c:manualLayout>
      </c:layout>
      <c:overlay val="1"/>
    </c:title>
    <c:plotArea>
      <c:layout>
        <c:manualLayout>
          <c:layoutTarget val="inner"/>
          <c:xMode val="edge"/>
          <c:yMode val="edge"/>
          <c:x val="0.12348162729658822"/>
          <c:y val="5.7060002916302505E-2"/>
          <c:w val="0.85872812773403362"/>
          <c:h val="0.80976086322543062"/>
        </c:manualLayout>
      </c:layout>
      <c:barChart>
        <c:barDir val="col"/>
        <c:grouping val="clustered"/>
        <c:ser>
          <c:idx val="0"/>
          <c:order val="0"/>
          <c:tx>
            <c:strRef>
              <c:f>'effect of YoB'!$V$37</c:f>
              <c:strCache>
                <c:ptCount val="1"/>
                <c:pt idx="0">
                  <c:v>Survivor</c:v>
                </c:pt>
              </c:strCache>
            </c:strRef>
          </c:tx>
          <c:cat>
            <c:numRef>
              <c:f>'effect of YoB'!$U$38:$U$45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'effect of YoB'!$V$38:$V$45</c:f>
              <c:numCache>
                <c:formatCode>0%</c:formatCode>
                <c:ptCount val="8"/>
                <c:pt idx="0">
                  <c:v>0.87692307692307692</c:v>
                </c:pt>
                <c:pt idx="4">
                  <c:v>3.0769230769230771E-2</c:v>
                </c:pt>
                <c:pt idx="5">
                  <c:v>1.5384615384615385E-2</c:v>
                </c:pt>
                <c:pt idx="7">
                  <c:v>7.6923076923076927E-2</c:v>
                </c:pt>
              </c:numCache>
            </c:numRef>
          </c:val>
        </c:ser>
        <c:ser>
          <c:idx val="1"/>
          <c:order val="1"/>
          <c:tx>
            <c:strRef>
              <c:f>'effect of YoB'!$W$37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cat>
            <c:numRef>
              <c:f>'effect of YoB'!$U$38:$U$45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'effect of YoB'!$W$38:$W$45</c:f>
              <c:numCache>
                <c:formatCode>0%</c:formatCode>
                <c:ptCount val="8"/>
                <c:pt idx="0">
                  <c:v>0.8</c:v>
                </c:pt>
                <c:pt idx="1">
                  <c:v>0.2</c:v>
                </c:pt>
              </c:numCache>
            </c:numRef>
          </c:val>
        </c:ser>
        <c:axId val="175966080"/>
        <c:axId val="175967616"/>
      </c:barChart>
      <c:catAx>
        <c:axId val="1759660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967616"/>
        <c:crosses val="autoZero"/>
        <c:auto val="1"/>
        <c:lblAlgn val="ctr"/>
        <c:lblOffset val="100"/>
      </c:catAx>
      <c:valAx>
        <c:axId val="17596761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59660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typo3: </a:t>
            </a:r>
            <a:r>
              <a:rPr lang="en-US" sz="1800" b="1" i="0" baseline="0"/>
              <a:t>histogram of births per year, for each survival class </a:t>
            </a:r>
            <a:endParaRPr lang="fr-FR" sz="1800" b="1" i="0" baseline="0"/>
          </a:p>
        </c:rich>
      </c:tx>
      <c:layout>
        <c:manualLayout>
          <c:xMode val="edge"/>
          <c:yMode val="edge"/>
          <c:x val="0.2479860017497814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59273840770003"/>
          <c:y val="5.7060002916302505E-2"/>
          <c:w val="0.86757370953630786"/>
          <c:h val="0.80976086322543062"/>
        </c:manualLayout>
      </c:layout>
      <c:barChart>
        <c:barDir val="col"/>
        <c:grouping val="clustered"/>
        <c:ser>
          <c:idx val="0"/>
          <c:order val="0"/>
          <c:tx>
            <c:strRef>
              <c:f>'effect of YoB'!$V$48</c:f>
              <c:strCache>
                <c:ptCount val="1"/>
                <c:pt idx="0">
                  <c:v>Survivor</c:v>
                </c:pt>
              </c:strCache>
            </c:strRef>
          </c:tx>
          <c:cat>
            <c:numRef>
              <c:f>'effect of YoB'!$U$49:$U$58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'effect of YoB'!$V$49:$V$58</c:f>
              <c:numCache>
                <c:formatCode>0%</c:formatCode>
                <c:ptCount val="10"/>
                <c:pt idx="0">
                  <c:v>0.39130434782608697</c:v>
                </c:pt>
                <c:pt idx="1">
                  <c:v>8.6956521739130432E-2</c:v>
                </c:pt>
                <c:pt idx="3">
                  <c:v>4.3478260869565216E-2</c:v>
                </c:pt>
                <c:pt idx="6">
                  <c:v>4.3478260869565216E-2</c:v>
                </c:pt>
                <c:pt idx="7">
                  <c:v>4.3478260869565216E-2</c:v>
                </c:pt>
                <c:pt idx="9">
                  <c:v>0.39130434782608697</c:v>
                </c:pt>
              </c:numCache>
            </c:numRef>
          </c:val>
        </c:ser>
        <c:ser>
          <c:idx val="1"/>
          <c:order val="1"/>
          <c:tx>
            <c:strRef>
              <c:f>'effect of YoB'!$W$48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cat>
            <c:numRef>
              <c:f>'effect of YoB'!$U$49:$U$58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'effect of YoB'!$W$49:$W$58</c:f>
              <c:numCache>
                <c:formatCode>0%</c:formatCode>
                <c:ptCount val="10"/>
                <c:pt idx="0">
                  <c:v>0.1111111111111111</c:v>
                </c:pt>
                <c:pt idx="2">
                  <c:v>0.1111111111111111</c:v>
                </c:pt>
                <c:pt idx="3">
                  <c:v>0.44444444444444442</c:v>
                </c:pt>
                <c:pt idx="4">
                  <c:v>0.1111111111111111</c:v>
                </c:pt>
                <c:pt idx="6">
                  <c:v>0.22222222222222221</c:v>
                </c:pt>
              </c:numCache>
            </c:numRef>
          </c:val>
        </c:ser>
        <c:axId val="176017408"/>
        <c:axId val="176018944"/>
      </c:barChart>
      <c:catAx>
        <c:axId val="176017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018944"/>
        <c:crosses val="autoZero"/>
        <c:auto val="1"/>
        <c:lblAlgn val="ctr"/>
        <c:lblOffset val="100"/>
      </c:catAx>
      <c:valAx>
        <c:axId val="176018944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01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083311461067838"/>
          <c:y val="0.23840952172645091"/>
          <c:w val="0.16472244094488189"/>
          <c:h val="0.18984762321376492"/>
        </c:manualLayout>
      </c:layout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atlas: Electrolysis </a:t>
            </a:r>
            <a:r>
              <a:rPr lang="fr-FR" baseline="0"/>
              <a:t>(dur(years)  over class)</a:t>
            </a:r>
            <a:endParaRPr lang="fr-FR"/>
          </a:p>
        </c:rich>
      </c:tx>
      <c:layout>
        <c:manualLayout>
          <c:xMode val="edge"/>
          <c:yMode val="edge"/>
          <c:x val="8.3003964351920728E-2"/>
          <c:y val="0.17534246575342602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E-2"/>
          <c:y val="0.14925099773487221"/>
          <c:w val="0.90629397471598849"/>
          <c:h val="0.8132762377305576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atlas!$X$11:$X$17</c:f>
              <c:numCache>
                <c:formatCode>0.00</c:formatCode>
                <c:ptCount val="7"/>
                <c:pt idx="0">
                  <c:v>0.72893908548961017</c:v>
                </c:pt>
                <c:pt idx="1">
                  <c:v>0.72893908548961017</c:v>
                </c:pt>
                <c:pt idx="2">
                  <c:v>1.0782883054284181E-2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0.72893908548961017</c:v>
                </c:pt>
              </c:numCache>
            </c:numRef>
          </c:xVal>
          <c:yVal>
            <c:numRef>
              <c:f>atlas!$R$11:$R$17</c:f>
              <c:numCache>
                <c:formatCode>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atlas!$X$18:$X$23</c:f>
              <c:numCache>
                <c:formatCode>0.00</c:formatCode>
                <c:ptCount val="6"/>
                <c:pt idx="0">
                  <c:v>0.72893908548961017</c:v>
                </c:pt>
                <c:pt idx="1">
                  <c:v>0.72893908548961017</c:v>
                </c:pt>
                <c:pt idx="2">
                  <c:v>0.72893908548961017</c:v>
                </c:pt>
                <c:pt idx="3">
                  <c:v>0.72893908548961017</c:v>
                </c:pt>
                <c:pt idx="4">
                  <c:v>1.0575555238457739</c:v>
                </c:pt>
                <c:pt idx="5">
                  <c:v>0.72893908548961017</c:v>
                </c:pt>
              </c:numCache>
            </c:numRef>
          </c:xVal>
          <c:yVal>
            <c:numRef>
              <c:f>atlas!$R$18:$R$23</c:f>
              <c:numCache>
                <c:formatCode>0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atlas!$X$24:$X$25</c:f>
              <c:numCache>
                <c:formatCode>0.00</c:formatCode>
                <c:ptCount val="2"/>
                <c:pt idx="0">
                  <c:v>1.6142395040588469</c:v>
                </c:pt>
                <c:pt idx="1">
                  <c:v>1.6924684804667678</c:v>
                </c:pt>
              </c:numCache>
            </c:numRef>
          </c:xVal>
          <c:yVal>
            <c:numRef>
              <c:f>atlas!$R$24:$R$25</c:f>
              <c:numCache>
                <c:formatCode>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atlas!$X$26:$X$36</c:f>
              <c:numCache>
                <c:formatCode>0.00</c:formatCode>
                <c:ptCount val="11"/>
                <c:pt idx="0">
                  <c:v>0.73346822678842283</c:v>
                </c:pt>
                <c:pt idx="1">
                  <c:v>0.73346822678842283</c:v>
                </c:pt>
                <c:pt idx="2">
                  <c:v>0.73346822678842283</c:v>
                </c:pt>
                <c:pt idx="3">
                  <c:v>0.73346822678842283</c:v>
                </c:pt>
                <c:pt idx="4">
                  <c:v>0.65749939751393904</c:v>
                </c:pt>
                <c:pt idx="5">
                  <c:v>0.79631643201420255</c:v>
                </c:pt>
                <c:pt idx="6">
                  <c:v>0.79631643201420255</c:v>
                </c:pt>
                <c:pt idx="7">
                  <c:v>0.96930225773717271</c:v>
                </c:pt>
                <c:pt idx="8">
                  <c:v>0.29803339041096127</c:v>
                </c:pt>
                <c:pt idx="9">
                  <c:v>0.73346822678842283</c:v>
                </c:pt>
                <c:pt idx="10">
                  <c:v>0.68155282851344867</c:v>
                </c:pt>
              </c:numCache>
            </c:numRef>
          </c:xVal>
          <c:yVal>
            <c:numRef>
              <c:f>atlas!$R$26:$R$36</c:f>
              <c:numCache>
                <c:formatCode>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atlas!$X$37:$X$73</c:f>
              <c:numCache>
                <c:formatCode>0.00</c:formatCode>
                <c:ptCount val="37"/>
                <c:pt idx="0">
                  <c:v>1.476175101471336</c:v>
                </c:pt>
                <c:pt idx="1">
                  <c:v>1.7113509639776678</c:v>
                </c:pt>
                <c:pt idx="2">
                  <c:v>1.4513556570268782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2.6622150875190242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1.7393184931506842</c:v>
                </c:pt>
                <c:pt idx="16">
                  <c:v>1.7393184931506842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0.73346822678842283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2.6622150875190242</c:v>
                </c:pt>
                <c:pt idx="23">
                  <c:v>2.6622150875190242</c:v>
                </c:pt>
                <c:pt idx="24">
                  <c:v>2.6622150875190242</c:v>
                </c:pt>
                <c:pt idx="25">
                  <c:v>2.6622150875190242</c:v>
                </c:pt>
                <c:pt idx="26">
                  <c:v>2.6622150875190242</c:v>
                </c:pt>
                <c:pt idx="27">
                  <c:v>2.6622150875190242</c:v>
                </c:pt>
                <c:pt idx="28">
                  <c:v>2.6622150875190242</c:v>
                </c:pt>
                <c:pt idx="29">
                  <c:v>1.476175101471336</c:v>
                </c:pt>
                <c:pt idx="30">
                  <c:v>1.8327396308980111</c:v>
                </c:pt>
                <c:pt idx="31">
                  <c:v>2.6622150875190242</c:v>
                </c:pt>
                <c:pt idx="32">
                  <c:v>2.5038222349061248</c:v>
                </c:pt>
                <c:pt idx="33">
                  <c:v>0.73346822678842283</c:v>
                </c:pt>
                <c:pt idx="34">
                  <c:v>0.98812750507355829</c:v>
                </c:pt>
                <c:pt idx="35">
                  <c:v>0.83762325596142873</c:v>
                </c:pt>
                <c:pt idx="36">
                  <c:v>1.3080764840172017E-2</c:v>
                </c:pt>
              </c:numCache>
            </c:numRef>
          </c:xVal>
          <c:yVal>
            <c:numRef>
              <c:f>atlas!$R$37:$R$73</c:f>
              <c:numCache>
                <c:formatCode>0</c:formatCode>
                <c:ptCount val="37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atlas!$X$74:$X$98</c:f>
              <c:numCache>
                <c:formatCode>0.00</c:formatCode>
                <c:ptCount val="25"/>
                <c:pt idx="0">
                  <c:v>2.6622150875190242</c:v>
                </c:pt>
                <c:pt idx="1">
                  <c:v>2.6622150875190242</c:v>
                </c:pt>
                <c:pt idx="2">
                  <c:v>2.6622150875190242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1.8651502409944118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2.6622150875190242</c:v>
                </c:pt>
                <c:pt idx="16">
                  <c:v>2.6622150875190242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2.6622150875190242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2.5038222349061248</c:v>
                </c:pt>
                <c:pt idx="23">
                  <c:v>2.0433265474378346</c:v>
                </c:pt>
                <c:pt idx="24">
                  <c:v>0.73919412734651579</c:v>
                </c:pt>
              </c:numCache>
            </c:numRef>
          </c:xVal>
          <c:yVal>
            <c:numRef>
              <c:f>atlas!$R$74:$R$98</c:f>
              <c:numCache>
                <c:formatCode>0</c:formatCode>
                <c:ptCount val="2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</c:numCache>
            </c:numRef>
          </c:yVal>
        </c:ser>
        <c:axId val="177892736"/>
        <c:axId val="177903488"/>
      </c:scatterChart>
      <c:valAx>
        <c:axId val="177892736"/>
        <c:scaling>
          <c:orientation val="minMax"/>
          <c:max val="2.7"/>
          <c:min val="0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7903488"/>
        <c:crosses val="autoZero"/>
        <c:crossBetween val="midCat"/>
      </c:valAx>
      <c:valAx>
        <c:axId val="177903488"/>
        <c:scaling>
          <c:orientation val="maxMin"/>
          <c:max val="25"/>
          <c:min val="5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7892736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82402320324802758"/>
          <c:y val="0.18698975299320494"/>
          <c:w val="0.17337818514816691"/>
          <c:h val="0.33704454751375496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biosql: Electrolysis </a:t>
            </a:r>
            <a:r>
              <a:rPr lang="fr-FR" baseline="0"/>
              <a:t>(dur(years)  over class)</a:t>
            </a:r>
            <a:endParaRPr lang="fr-FR"/>
          </a:p>
        </c:rich>
      </c:tx>
      <c:layout>
        <c:manualLayout>
          <c:xMode val="edge"/>
          <c:yMode val="edge"/>
          <c:x val="8.3003964351920728E-2"/>
          <c:y val="0.17534246575342613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042E-2"/>
          <c:y val="0.14925099773487221"/>
          <c:w val="0.90629397471598849"/>
          <c:h val="0.8132762377305576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biosql!$X$11:$X$19</c:f>
              <c:numCache>
                <c:formatCode>0.00</c:formatCode>
                <c:ptCount val="9"/>
                <c:pt idx="0">
                  <c:v>8.0110857432767149E-2</c:v>
                </c:pt>
                <c:pt idx="1">
                  <c:v>8.0110857432767149E-2</c:v>
                </c:pt>
                <c:pt idx="2">
                  <c:v>8.0110857432767149E-2</c:v>
                </c:pt>
                <c:pt idx="3">
                  <c:v>0.61922250761034936</c:v>
                </c:pt>
                <c:pt idx="4">
                  <c:v>1.1364745370370306</c:v>
                </c:pt>
                <c:pt idx="5">
                  <c:v>5.9040525114169337E-2</c:v>
                </c:pt>
                <c:pt idx="6">
                  <c:v>8.0110857432767149E-2</c:v>
                </c:pt>
                <c:pt idx="7">
                  <c:v>8.0110857432767149E-2</c:v>
                </c:pt>
                <c:pt idx="8">
                  <c:v>0.65272434677827817</c:v>
                </c:pt>
              </c:numCache>
            </c:numRef>
          </c:xVal>
          <c:yVal>
            <c:numRef>
              <c:f>biosql!$R$11:$R$19</c:f>
              <c:numCache>
                <c:formatCode>0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biosql!$X$20:$X$25</c:f>
              <c:numCache>
                <c:formatCode>0.00</c:formatCode>
                <c:ptCount val="6"/>
                <c:pt idx="0">
                  <c:v>0.72065192161338032</c:v>
                </c:pt>
                <c:pt idx="1">
                  <c:v>0.61922250761034936</c:v>
                </c:pt>
                <c:pt idx="2">
                  <c:v>5.9040525114169337E-2</c:v>
                </c:pt>
                <c:pt idx="3">
                  <c:v>3.0382737189241084E-3</c:v>
                </c:pt>
                <c:pt idx="4">
                  <c:v>0.43721981227801782</c:v>
                </c:pt>
                <c:pt idx="5">
                  <c:v>0.61922250761034936</c:v>
                </c:pt>
              </c:numCache>
            </c:numRef>
          </c:xVal>
          <c:yVal>
            <c:numRef>
              <c:f>biosql!$R$20:$R$25</c:f>
              <c:numCache>
                <c:formatCode>0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biosql!$X$26:$X$27</c:f>
              <c:numCache>
                <c:formatCode>0.00</c:formatCode>
                <c:ptCount val="2"/>
                <c:pt idx="0">
                  <c:v>1.0628415461694416</c:v>
                </c:pt>
                <c:pt idx="1">
                  <c:v>0.9769773909183217</c:v>
                </c:pt>
              </c:numCache>
            </c:numRef>
          </c:xVal>
          <c:yVal>
            <c:numRef>
              <c:f>biosql!$R$26:$R$27</c:f>
              <c:numCache>
                <c:formatCode>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biosql!$X$28:$X$34</c:f>
              <c:numCache>
                <c:formatCode>0.00</c:formatCode>
                <c:ptCount val="7"/>
                <c:pt idx="0">
                  <c:v>9.5068185882800549</c:v>
                </c:pt>
                <c:pt idx="1">
                  <c:v>9.5658591133942235</c:v>
                </c:pt>
                <c:pt idx="2">
                  <c:v>9.5628208396753003</c:v>
                </c:pt>
                <c:pt idx="3">
                  <c:v>9.5068185882800549</c:v>
                </c:pt>
                <c:pt idx="4">
                  <c:v>9.5067854198376605</c:v>
                </c:pt>
                <c:pt idx="5">
                  <c:v>7.9407383307965498</c:v>
                </c:pt>
                <c:pt idx="6">
                  <c:v>9.4934608384069019</c:v>
                </c:pt>
              </c:numCache>
            </c:numRef>
          </c:xVal>
          <c:yVal>
            <c:numRef>
              <c:f>biosql!$R$28:$R$34</c:f>
              <c:numCache>
                <c:formatCode>0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biosql!$X$35:$X$41</c:f>
              <c:numCache>
                <c:formatCode>0.00</c:formatCode>
                <c:ptCount val="7"/>
                <c:pt idx="0">
                  <c:v>9.5658591133942235</c:v>
                </c:pt>
                <c:pt idx="1">
                  <c:v>9.5653700849822556</c:v>
                </c:pt>
                <c:pt idx="2">
                  <c:v>9.5068185882800549</c:v>
                </c:pt>
                <c:pt idx="3">
                  <c:v>10.539798230593622</c:v>
                </c:pt>
                <c:pt idx="4">
                  <c:v>10.625662385844741</c:v>
                </c:pt>
                <c:pt idx="5">
                  <c:v>10.625662385844741</c:v>
                </c:pt>
                <c:pt idx="6">
                  <c:v>9.5067854198376605</c:v>
                </c:pt>
              </c:numCache>
            </c:numRef>
          </c:xVal>
          <c:yVal>
            <c:numRef>
              <c:f>biosql!$R$35:$R$41</c:f>
              <c:numCache>
                <c:formatCode>0</c:formatCode>
                <c:ptCount val="7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biosql!$X$42:$X$55</c:f>
              <c:numCache>
                <c:formatCode>0.00</c:formatCode>
                <c:ptCount val="14"/>
                <c:pt idx="0">
                  <c:v>10.625662385844741</c:v>
                </c:pt>
                <c:pt idx="1">
                  <c:v>10.539798230593622</c:v>
                </c:pt>
                <c:pt idx="2">
                  <c:v>10.539798230593622</c:v>
                </c:pt>
                <c:pt idx="3">
                  <c:v>10.625662385844741</c:v>
                </c:pt>
                <c:pt idx="4">
                  <c:v>10.625662385844741</c:v>
                </c:pt>
                <c:pt idx="5">
                  <c:v>10.625662385844741</c:v>
                </c:pt>
                <c:pt idx="6">
                  <c:v>10.625662385844741</c:v>
                </c:pt>
                <c:pt idx="7">
                  <c:v>9.8373315892947755</c:v>
                </c:pt>
                <c:pt idx="8">
                  <c:v>10.537060692541864</c:v>
                </c:pt>
                <c:pt idx="9">
                  <c:v>9.5651310565702623</c:v>
                </c:pt>
                <c:pt idx="10">
                  <c:v>9.5651310565702623</c:v>
                </c:pt>
                <c:pt idx="11">
                  <c:v>10.625662385844741</c:v>
                </c:pt>
                <c:pt idx="12">
                  <c:v>10.625662385844741</c:v>
                </c:pt>
                <c:pt idx="13">
                  <c:v>10.003005834601717</c:v>
                </c:pt>
              </c:numCache>
            </c:numRef>
          </c:xVal>
          <c:yVal>
            <c:numRef>
              <c:f>biosql!$R$42:$R$55</c:f>
              <c:numCache>
                <c:formatCode>0</c:formatCode>
                <c:ptCount val="1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</c:numCache>
            </c:numRef>
          </c:yVal>
        </c:ser>
        <c:axId val="178082560"/>
        <c:axId val="178084864"/>
      </c:scatterChart>
      <c:valAx>
        <c:axId val="178082560"/>
        <c:scaling>
          <c:orientation val="minMax"/>
          <c:max val="11"/>
          <c:min val="0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8084864"/>
        <c:crosses val="autoZero"/>
        <c:crossBetween val="midCat"/>
      </c:valAx>
      <c:valAx>
        <c:axId val="178084864"/>
        <c:scaling>
          <c:orientation val="maxMin"/>
          <c:max val="25"/>
          <c:min val="5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8082560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82402320324802791"/>
          <c:y val="0.18698975299320494"/>
          <c:w val="0.17337818514816691"/>
          <c:h val="0.33704454751375507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ensembl</a:t>
            </a:r>
            <a:r>
              <a:rPr lang="fr-FR"/>
              <a:t>: Electrolysis </a:t>
            </a:r>
            <a:r>
              <a:rPr lang="fr-FR" baseline="0"/>
              <a:t>(dur(years)  over class)</a:t>
            </a:r>
            <a:endParaRPr lang="fr-FR"/>
          </a:p>
        </c:rich>
      </c:tx>
      <c:layout>
        <c:manualLayout>
          <c:xMode val="edge"/>
          <c:yMode val="edge"/>
          <c:x val="8.3003964351920728E-2"/>
          <c:y val="0.17534246575342632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125E-2"/>
          <c:y val="0.14925099773487221"/>
          <c:w val="0.90629397471598849"/>
          <c:h val="0.8132762377305576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ensembl!$X$11:$X$47</c:f>
              <c:numCache>
                <c:formatCode>0.00</c:formatCode>
                <c:ptCount val="37"/>
                <c:pt idx="0">
                  <c:v>1.3817832001522208</c:v>
                </c:pt>
                <c:pt idx="1">
                  <c:v>0.33916825215624841</c:v>
                </c:pt>
                <c:pt idx="2">
                  <c:v>0.66577428970065311</c:v>
                </c:pt>
                <c:pt idx="3">
                  <c:v>0.59723690385590966</c:v>
                </c:pt>
                <c:pt idx="4">
                  <c:v>0</c:v>
                </c:pt>
                <c:pt idx="5">
                  <c:v>0.48102533612378368</c:v>
                </c:pt>
                <c:pt idx="6">
                  <c:v>0.86594634703195039</c:v>
                </c:pt>
                <c:pt idx="7">
                  <c:v>1.2848766171993977</c:v>
                </c:pt>
                <c:pt idx="8">
                  <c:v>0</c:v>
                </c:pt>
                <c:pt idx="9">
                  <c:v>9.642630644271801E-4</c:v>
                </c:pt>
                <c:pt idx="10">
                  <c:v>2.8130838406899956</c:v>
                </c:pt>
                <c:pt idx="11">
                  <c:v>0</c:v>
                </c:pt>
                <c:pt idx="12">
                  <c:v>9.642630644271801E-4</c:v>
                </c:pt>
                <c:pt idx="13">
                  <c:v>0.6457483828006183</c:v>
                </c:pt>
                <c:pt idx="14">
                  <c:v>0.98652178462708773</c:v>
                </c:pt>
                <c:pt idx="15">
                  <c:v>0.25665686834094831</c:v>
                </c:pt>
                <c:pt idx="16">
                  <c:v>1.2905885344243621E-5</c:v>
                </c:pt>
                <c:pt idx="17">
                  <c:v>2.0163704654997434</c:v>
                </c:pt>
                <c:pt idx="18">
                  <c:v>2.0163704654997434</c:v>
                </c:pt>
                <c:pt idx="19">
                  <c:v>0.50408913622524953</c:v>
                </c:pt>
                <c:pt idx="20">
                  <c:v>2.0163704654997434</c:v>
                </c:pt>
                <c:pt idx="21">
                  <c:v>1.097012937594403E-2</c:v>
                </c:pt>
                <c:pt idx="22">
                  <c:v>0.20847666159310865</c:v>
                </c:pt>
                <c:pt idx="23">
                  <c:v>0.20847666159310865</c:v>
                </c:pt>
                <c:pt idx="24">
                  <c:v>0.15242646499237919</c:v>
                </c:pt>
                <c:pt idx="25">
                  <c:v>0</c:v>
                </c:pt>
                <c:pt idx="26">
                  <c:v>0.12822742262810918</c:v>
                </c:pt>
                <c:pt idx="27">
                  <c:v>0.26248265474377686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6.8005517503798435E-2</c:v>
                </c:pt>
                <c:pt idx="32">
                  <c:v>1.0983805492136003</c:v>
                </c:pt>
                <c:pt idx="33">
                  <c:v>1.3245338660565983E-2</c:v>
                </c:pt>
                <c:pt idx="34">
                  <c:v>9.642630644271801E-4</c:v>
                </c:pt>
                <c:pt idx="35">
                  <c:v>0.98652178462708773</c:v>
                </c:pt>
                <c:pt idx="36">
                  <c:v>9.642630644271801E-4</c:v>
                </c:pt>
              </c:numCache>
            </c:numRef>
          </c:xVal>
          <c:yVal>
            <c:numRef>
              <c:f>ensembl!$R$11:$R$47</c:f>
              <c:numCache>
                <c:formatCode>0</c:formatCod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ensembl!$X$48:$X$78</c:f>
              <c:numCache>
                <c:formatCode>0.00</c:formatCode>
                <c:ptCount val="31"/>
                <c:pt idx="0">
                  <c:v>4.147367897006597</c:v>
                </c:pt>
                <c:pt idx="1">
                  <c:v>2.0163704654997434</c:v>
                </c:pt>
                <c:pt idx="2">
                  <c:v>2.0163704654997434</c:v>
                </c:pt>
                <c:pt idx="3">
                  <c:v>1.4146975520040603</c:v>
                </c:pt>
                <c:pt idx="4">
                  <c:v>0.83590366565195795</c:v>
                </c:pt>
                <c:pt idx="5">
                  <c:v>1.3817832001522208</c:v>
                </c:pt>
                <c:pt idx="6">
                  <c:v>1.3817832001522208</c:v>
                </c:pt>
                <c:pt idx="7">
                  <c:v>10.177294996194821</c:v>
                </c:pt>
                <c:pt idx="8">
                  <c:v>10.177294996194821</c:v>
                </c:pt>
                <c:pt idx="9">
                  <c:v>2.2600611998985261</c:v>
                </c:pt>
                <c:pt idx="10">
                  <c:v>10.177294996194821</c:v>
                </c:pt>
                <c:pt idx="11">
                  <c:v>0.6275229578893966</c:v>
                </c:pt>
                <c:pt idx="12">
                  <c:v>2.6078684677828576</c:v>
                </c:pt>
                <c:pt idx="13">
                  <c:v>0.4988141489091803</c:v>
                </c:pt>
                <c:pt idx="14">
                  <c:v>10.177294996194821</c:v>
                </c:pt>
                <c:pt idx="15">
                  <c:v>2.2600611998985261</c:v>
                </c:pt>
                <c:pt idx="16">
                  <c:v>7.2141919393708758</c:v>
                </c:pt>
                <c:pt idx="17">
                  <c:v>0.91246860730593338</c:v>
                </c:pt>
                <c:pt idx="18">
                  <c:v>0.70953862252663136</c:v>
                </c:pt>
                <c:pt idx="19">
                  <c:v>0.96489630898020995</c:v>
                </c:pt>
                <c:pt idx="20">
                  <c:v>3.3975628488077159</c:v>
                </c:pt>
                <c:pt idx="21">
                  <c:v>0.2656519216133883</c:v>
                </c:pt>
                <c:pt idx="22">
                  <c:v>0.83590366565195795</c:v>
                </c:pt>
                <c:pt idx="23">
                  <c:v>0.83590366565195795</c:v>
                </c:pt>
                <c:pt idx="24">
                  <c:v>3.3975628488077159</c:v>
                </c:pt>
                <c:pt idx="25">
                  <c:v>3.811068778538822</c:v>
                </c:pt>
                <c:pt idx="26">
                  <c:v>2.0163704654997434</c:v>
                </c:pt>
                <c:pt idx="27">
                  <c:v>4.3367330986808676</c:v>
                </c:pt>
                <c:pt idx="28">
                  <c:v>2.8044475837138423</c:v>
                </c:pt>
                <c:pt idx="29">
                  <c:v>1.3723581303906554</c:v>
                </c:pt>
                <c:pt idx="30">
                  <c:v>0.4988141489091803</c:v>
                </c:pt>
              </c:numCache>
            </c:numRef>
          </c:xVal>
          <c:yVal>
            <c:numRef>
              <c:f>ensembl!$R$48:$R$78</c:f>
              <c:numCache>
                <c:formatCode>0</c:formatCode>
                <c:ptCount val="3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ensembl!$X$79:$X$90</c:f>
              <c:numCache>
                <c:formatCode>0.00</c:formatCode>
                <c:ptCount val="12"/>
                <c:pt idx="0">
                  <c:v>2.3805695078640294</c:v>
                </c:pt>
                <c:pt idx="1">
                  <c:v>4.3367330986808676</c:v>
                </c:pt>
                <c:pt idx="2">
                  <c:v>1.0212912544393824</c:v>
                </c:pt>
                <c:pt idx="3">
                  <c:v>0.83590366565195795</c:v>
                </c:pt>
                <c:pt idx="4">
                  <c:v>2.8077820903094954</c:v>
                </c:pt>
                <c:pt idx="5">
                  <c:v>3.3975628488077159</c:v>
                </c:pt>
                <c:pt idx="6">
                  <c:v>1.5589567478437396</c:v>
                </c:pt>
                <c:pt idx="7">
                  <c:v>1.1430195332318625</c:v>
                </c:pt>
                <c:pt idx="8">
                  <c:v>2.3203626331811242</c:v>
                </c:pt>
                <c:pt idx="9">
                  <c:v>2.8044475837138423</c:v>
                </c:pt>
                <c:pt idx="10">
                  <c:v>2.2214792300862491</c:v>
                </c:pt>
                <c:pt idx="11">
                  <c:v>0.4657030060882752</c:v>
                </c:pt>
              </c:numCache>
            </c:numRef>
          </c:xVal>
          <c:yVal>
            <c:numRef>
              <c:f>ensembl!$R$79:$R$90</c:f>
              <c:numCache>
                <c:formatCode>0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ensembl!$X$91:$X$100</c:f>
              <c:numCache>
                <c:formatCode>0.00</c:formatCode>
                <c:ptCount val="10"/>
                <c:pt idx="0">
                  <c:v>9.4680014586504324</c:v>
                </c:pt>
                <c:pt idx="1">
                  <c:v>9.4821363521055311</c:v>
                </c:pt>
                <c:pt idx="2">
                  <c:v>9.4821363521055311</c:v>
                </c:pt>
                <c:pt idx="3">
                  <c:v>1.5672920788939697</c:v>
                </c:pt>
                <c:pt idx="4">
                  <c:v>4.7374456811263324</c:v>
                </c:pt>
                <c:pt idx="5">
                  <c:v>3.7532946473871212</c:v>
                </c:pt>
                <c:pt idx="6">
                  <c:v>3.7532946473871212</c:v>
                </c:pt>
                <c:pt idx="7">
                  <c:v>0.6660042174023334</c:v>
                </c:pt>
                <c:pt idx="8">
                  <c:v>6.3202703893962493</c:v>
                </c:pt>
                <c:pt idx="9">
                  <c:v>6.9725439814814809</c:v>
                </c:pt>
              </c:numCache>
            </c:numRef>
          </c:xVal>
          <c:yVal>
            <c:numRef>
              <c:f>ensembl!$R$91:$R$100</c:f>
              <c:numCache>
                <c:formatCode>0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ensembl!$X$101:$X$154</c:f>
              <c:numCache>
                <c:formatCode>0.00</c:formatCode>
                <c:ptCount val="54"/>
                <c:pt idx="0">
                  <c:v>9.4821363521055311</c:v>
                </c:pt>
                <c:pt idx="1">
                  <c:v>9.4680014586504324</c:v>
                </c:pt>
                <c:pt idx="2">
                  <c:v>8.605159658802636</c:v>
                </c:pt>
                <c:pt idx="3">
                  <c:v>8.605159658802636</c:v>
                </c:pt>
                <c:pt idx="4">
                  <c:v>7.2490563483003561</c:v>
                </c:pt>
                <c:pt idx="5">
                  <c:v>10.024715436326737</c:v>
                </c:pt>
                <c:pt idx="6">
                  <c:v>12.43294171740234</c:v>
                </c:pt>
                <c:pt idx="7">
                  <c:v>11.010456494165405</c:v>
                </c:pt>
                <c:pt idx="8">
                  <c:v>9.4821363521055311</c:v>
                </c:pt>
                <c:pt idx="9">
                  <c:v>6.6113887303399377</c:v>
                </c:pt>
                <c:pt idx="10">
                  <c:v>8.0489151445966556</c:v>
                </c:pt>
                <c:pt idx="11">
                  <c:v>2.4491501458650431</c:v>
                </c:pt>
                <c:pt idx="12">
                  <c:v>2.2358777270421117</c:v>
                </c:pt>
                <c:pt idx="13">
                  <c:v>9.5391717402333853</c:v>
                </c:pt>
                <c:pt idx="14">
                  <c:v>9.525659912480986</c:v>
                </c:pt>
                <c:pt idx="15">
                  <c:v>6.6113887303399377</c:v>
                </c:pt>
                <c:pt idx="16">
                  <c:v>3.7532946473871212</c:v>
                </c:pt>
                <c:pt idx="17">
                  <c:v>11.010456494165405</c:v>
                </c:pt>
                <c:pt idx="18">
                  <c:v>9.8329271626078256</c:v>
                </c:pt>
                <c:pt idx="19">
                  <c:v>10.024715436326737</c:v>
                </c:pt>
                <c:pt idx="20">
                  <c:v>10.024715436326737</c:v>
                </c:pt>
                <c:pt idx="21">
                  <c:v>9.226890632927466</c:v>
                </c:pt>
                <c:pt idx="22">
                  <c:v>7.835431538559102</c:v>
                </c:pt>
                <c:pt idx="23">
                  <c:v>13.330826515728056</c:v>
                </c:pt>
                <c:pt idx="24">
                  <c:v>3.7532946473871212</c:v>
                </c:pt>
                <c:pt idx="25">
                  <c:v>4.7374456811263324</c:v>
                </c:pt>
                <c:pt idx="26">
                  <c:v>11.010456494165405</c:v>
                </c:pt>
                <c:pt idx="27">
                  <c:v>9.7181529680365255</c:v>
                </c:pt>
                <c:pt idx="28">
                  <c:v>9.3476762430238445</c:v>
                </c:pt>
                <c:pt idx="29">
                  <c:v>9.774890157280586</c:v>
                </c:pt>
                <c:pt idx="30">
                  <c:v>9.5697435312024322</c:v>
                </c:pt>
                <c:pt idx="31">
                  <c:v>13.330826515728056</c:v>
                </c:pt>
                <c:pt idx="32">
                  <c:v>13.330826515728056</c:v>
                </c:pt>
                <c:pt idx="33">
                  <c:v>9.9042425164890879</c:v>
                </c:pt>
                <c:pt idx="34">
                  <c:v>13.330826515728056</c:v>
                </c:pt>
                <c:pt idx="35">
                  <c:v>9.5314819571283635</c:v>
                </c:pt>
                <c:pt idx="36">
                  <c:v>9.774890157280586</c:v>
                </c:pt>
                <c:pt idx="37">
                  <c:v>9.7181529680365255</c:v>
                </c:pt>
                <c:pt idx="38">
                  <c:v>10.024715436326737</c:v>
                </c:pt>
                <c:pt idx="39">
                  <c:v>9.4711662227295861</c:v>
                </c:pt>
                <c:pt idx="40">
                  <c:v>9.226890632927466</c:v>
                </c:pt>
                <c:pt idx="41">
                  <c:v>13.289988901572819</c:v>
                </c:pt>
                <c:pt idx="42">
                  <c:v>6.9725439814814809</c:v>
                </c:pt>
                <c:pt idx="43">
                  <c:v>12.43294171740234</c:v>
                </c:pt>
                <c:pt idx="44">
                  <c:v>9.5391717402333853</c:v>
                </c:pt>
                <c:pt idx="45">
                  <c:v>12.00766736428209</c:v>
                </c:pt>
                <c:pt idx="46">
                  <c:v>11.010456494165405</c:v>
                </c:pt>
                <c:pt idx="47">
                  <c:v>1.5672920788939697</c:v>
                </c:pt>
                <c:pt idx="48">
                  <c:v>1.5672920788939697</c:v>
                </c:pt>
                <c:pt idx="49">
                  <c:v>1.3509523084728654</c:v>
                </c:pt>
                <c:pt idx="50">
                  <c:v>11.010456494165405</c:v>
                </c:pt>
                <c:pt idx="51">
                  <c:v>10.024715436326737</c:v>
                </c:pt>
                <c:pt idx="52">
                  <c:v>9.9042425164890879</c:v>
                </c:pt>
                <c:pt idx="53">
                  <c:v>11.010456494165405</c:v>
                </c:pt>
              </c:numCache>
            </c:numRef>
          </c:xVal>
          <c:yVal>
            <c:numRef>
              <c:f>ensembl!$R$101:$R$154</c:f>
              <c:numCache>
                <c:formatCode>0</c:formatCode>
                <c:ptCount val="54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ensembl!$X$155:$X$165</c:f>
              <c:numCache>
                <c:formatCode>0.00</c:formatCode>
                <c:ptCount val="11"/>
                <c:pt idx="0">
                  <c:v>11.010456494165405</c:v>
                </c:pt>
                <c:pt idx="1">
                  <c:v>10.794347158802633</c:v>
                </c:pt>
                <c:pt idx="2">
                  <c:v>11.010456494165405</c:v>
                </c:pt>
                <c:pt idx="3">
                  <c:v>13.051879312531714</c:v>
                </c:pt>
                <c:pt idx="4">
                  <c:v>13.330826515728056</c:v>
                </c:pt>
                <c:pt idx="5">
                  <c:v>13.330826515728056</c:v>
                </c:pt>
                <c:pt idx="6">
                  <c:v>13.330826515728056</c:v>
                </c:pt>
                <c:pt idx="7">
                  <c:v>11.010456494165405</c:v>
                </c:pt>
                <c:pt idx="8">
                  <c:v>13.330826515728056</c:v>
                </c:pt>
                <c:pt idx="9">
                  <c:v>11.010456494165405</c:v>
                </c:pt>
                <c:pt idx="10">
                  <c:v>0.92913337138508145</c:v>
                </c:pt>
              </c:numCache>
            </c:numRef>
          </c:xVal>
          <c:yVal>
            <c:numRef>
              <c:f>ensembl!$R$155:$R$165</c:f>
              <c:numCache>
                <c:formatCode>0</c:formatCode>
                <c:ptCount val="11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</c:numCache>
            </c:numRef>
          </c:yVal>
        </c:ser>
        <c:axId val="178118016"/>
        <c:axId val="178116096"/>
      </c:scatterChart>
      <c:valAx>
        <c:axId val="178118016"/>
        <c:scaling>
          <c:orientation val="minMax"/>
          <c:max val="14"/>
          <c:min val="0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8116096"/>
        <c:crosses val="autoZero"/>
        <c:crossBetween val="midCat"/>
      </c:valAx>
      <c:valAx>
        <c:axId val="178116096"/>
        <c:scaling>
          <c:orientation val="maxMin"/>
          <c:max val="25"/>
          <c:min val="5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8118016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82402320324802714"/>
          <c:y val="0.16233221874662929"/>
          <c:w val="0.17337818514816691"/>
          <c:h val="0.33704454751375534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typo3: Electrolysis </a:t>
            </a:r>
            <a:r>
              <a:rPr lang="fr-FR" baseline="0"/>
              <a:t>(dur(years)  over class)</a:t>
            </a:r>
            <a:endParaRPr lang="fr-FR"/>
          </a:p>
        </c:rich>
      </c:tx>
      <c:layout>
        <c:manualLayout>
          <c:xMode val="edge"/>
          <c:yMode val="edge"/>
          <c:x val="8.3003964351920728E-2"/>
          <c:y val="0.17534246575342632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125E-2"/>
          <c:y val="0.14925099773487221"/>
          <c:w val="0.90629397471598849"/>
          <c:h val="0.8132762377305576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typo3!$X$11:$X$15</c:f>
              <c:numCache>
                <c:formatCode>0.00</c:formatCode>
                <c:ptCount val="5"/>
                <c:pt idx="0">
                  <c:v>3.9219032534246439</c:v>
                </c:pt>
                <c:pt idx="1">
                  <c:v>1.6640596461187123</c:v>
                </c:pt>
                <c:pt idx="2">
                  <c:v>5.2645423008625158</c:v>
                </c:pt>
                <c:pt idx="3">
                  <c:v>4.2425357052257802</c:v>
                </c:pt>
                <c:pt idx="4">
                  <c:v>4.2425357052257802</c:v>
                </c:pt>
              </c:numCache>
            </c:numRef>
          </c:xVal>
          <c:yVal>
            <c:numRef>
              <c:f>typo3!$R$11:$R$15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typo3!$X$16:$X$17</c:f>
              <c:numCache>
                <c:formatCode>0.00</c:formatCode>
                <c:ptCount val="2"/>
                <c:pt idx="0">
                  <c:v>4.2425357052257802</c:v>
                </c:pt>
                <c:pt idx="1">
                  <c:v>1.7452076357178954</c:v>
                </c:pt>
              </c:numCache>
            </c:numRef>
          </c:xVal>
          <c:yVal>
            <c:numRef>
              <c:f>typo3!$R$16:$R$17</c:f>
              <c:numCache>
                <c:formatCode>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typo3!$X$18:$X$19</c:f>
              <c:numCache>
                <c:formatCode>0.00</c:formatCode>
                <c:ptCount val="2"/>
                <c:pt idx="0">
                  <c:v>5.2991474505327121</c:v>
                </c:pt>
                <c:pt idx="1">
                  <c:v>7.7268362506342001</c:v>
                </c:pt>
              </c:numCache>
            </c:numRef>
          </c:xVal>
          <c:yVal>
            <c:numRef>
              <c:f>typo3!$R$18:$R$19</c:f>
              <c:numCache>
                <c:formatCode>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typo3!$X$20:$X$26</c:f>
              <c:numCache>
                <c:formatCode>0.00</c:formatCode>
                <c:ptCount val="7"/>
                <c:pt idx="0">
                  <c:v>0.54604369609336423</c:v>
                </c:pt>
                <c:pt idx="1">
                  <c:v>0.54604369609336423</c:v>
                </c:pt>
                <c:pt idx="2">
                  <c:v>1.0414616628614979</c:v>
                </c:pt>
                <c:pt idx="3">
                  <c:v>0.61607030060882628</c:v>
                </c:pt>
                <c:pt idx="4">
                  <c:v>0.61607030060882628</c:v>
                </c:pt>
                <c:pt idx="5">
                  <c:v>8.5254576040081211</c:v>
                </c:pt>
                <c:pt idx="6">
                  <c:v>2.3346619419076586</c:v>
                </c:pt>
              </c:numCache>
            </c:numRef>
          </c:xVal>
          <c:yVal>
            <c:numRef>
              <c:f>typo3!$R$20:$R$26</c:f>
              <c:numCache>
                <c:formatCode>0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typo3!$X$27:$X$37</c:f>
              <c:numCache>
                <c:formatCode>0.00</c:formatCode>
                <c:ptCount val="11"/>
                <c:pt idx="0">
                  <c:v>8.7976965055809142</c:v>
                </c:pt>
                <c:pt idx="1">
                  <c:v>9.3727796803652961</c:v>
                </c:pt>
                <c:pt idx="2">
                  <c:v>9.3727796803652961</c:v>
                </c:pt>
                <c:pt idx="3">
                  <c:v>3.452117960426174</c:v>
                </c:pt>
                <c:pt idx="4">
                  <c:v>9.3727796803652961</c:v>
                </c:pt>
                <c:pt idx="5">
                  <c:v>9.3727796803652961</c:v>
                </c:pt>
                <c:pt idx="6">
                  <c:v>9.3727796803652961</c:v>
                </c:pt>
                <c:pt idx="7">
                  <c:v>7.1646152968036629</c:v>
                </c:pt>
                <c:pt idx="8">
                  <c:v>0.61607030060882628</c:v>
                </c:pt>
                <c:pt idx="9">
                  <c:v>1.0414616628614979</c:v>
                </c:pt>
                <c:pt idx="10">
                  <c:v>0.61607030060882628</c:v>
                </c:pt>
              </c:numCache>
            </c:numRef>
          </c:xVal>
          <c:yVal>
            <c:numRef>
              <c:f>typo3!$R$27:$R$37</c:f>
              <c:numCache>
                <c:formatCode>0</c:formatCode>
                <c:ptCount val="1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typo3!$X$38:$X$42</c:f>
              <c:numCache>
                <c:formatCode>0.00</c:formatCode>
                <c:ptCount val="5"/>
                <c:pt idx="0">
                  <c:v>9.3727796803652961</c:v>
                </c:pt>
                <c:pt idx="1">
                  <c:v>9.3727796803652961</c:v>
                </c:pt>
                <c:pt idx="2">
                  <c:v>9.3727796803652961</c:v>
                </c:pt>
                <c:pt idx="3">
                  <c:v>9.3727796803652961</c:v>
                </c:pt>
                <c:pt idx="4">
                  <c:v>0.61607030060882628</c:v>
                </c:pt>
              </c:numCache>
            </c:numRef>
          </c:xVal>
          <c:yVal>
            <c:numRef>
              <c:f>typo3!$R$38:$R$42</c:f>
              <c:numCache>
                <c:formatCode>0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</c:numCache>
            </c:numRef>
          </c:yVal>
        </c:ser>
        <c:axId val="178200576"/>
        <c:axId val="178202880"/>
      </c:scatterChart>
      <c:valAx>
        <c:axId val="178200576"/>
        <c:scaling>
          <c:orientation val="minMax"/>
          <c:max val="9.5"/>
          <c:min val="0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8202880"/>
        <c:crosses val="autoZero"/>
        <c:crossBetween val="midCat"/>
      </c:valAx>
      <c:valAx>
        <c:axId val="178202880"/>
        <c:scaling>
          <c:orientation val="maxMin"/>
          <c:max val="25"/>
          <c:min val="5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8200576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82222038628263538"/>
          <c:y val="0.17055139682882206"/>
          <c:w val="0.17337818514816691"/>
          <c:h val="0.33704454751375534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mwiki: Electrolysis </a:t>
            </a:r>
            <a:r>
              <a:rPr lang="fr-FR" baseline="0"/>
              <a:t>(dur(years)  over class)</a:t>
            </a:r>
            <a:endParaRPr lang="fr-FR"/>
          </a:p>
        </c:rich>
      </c:tx>
      <c:layout>
        <c:manualLayout>
          <c:xMode val="edge"/>
          <c:yMode val="edge"/>
          <c:x val="8.3003964351920728E-2"/>
          <c:y val="0.17534246575342632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125E-2"/>
          <c:y val="0.14925099773487221"/>
          <c:w val="0.90629397471598849"/>
          <c:h val="0.8132762377305576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mwiki!$X$11:$X$20</c:f>
              <c:numCache>
                <c:formatCode>0.00</c:formatCode>
                <c:ptCount val="10"/>
                <c:pt idx="0">
                  <c:v>0</c:v>
                </c:pt>
                <c:pt idx="1">
                  <c:v>0.87863165905630558</c:v>
                </c:pt>
                <c:pt idx="2">
                  <c:v>2.1163488077118191</c:v>
                </c:pt>
                <c:pt idx="3">
                  <c:v>0</c:v>
                </c:pt>
                <c:pt idx="4">
                  <c:v>0.16468566083207756</c:v>
                </c:pt>
                <c:pt idx="5">
                  <c:v>0.16468566083207756</c:v>
                </c:pt>
                <c:pt idx="6">
                  <c:v>0.16468566083207756</c:v>
                </c:pt>
                <c:pt idx="7">
                  <c:v>5.810705225775975E-2</c:v>
                </c:pt>
                <c:pt idx="8">
                  <c:v>0</c:v>
                </c:pt>
                <c:pt idx="9">
                  <c:v>4.9286434550993685E-2</c:v>
                </c:pt>
              </c:numCache>
            </c:numRef>
          </c:xVal>
          <c:yVal>
            <c:numRef>
              <c:f>mwiki!$R$11:$R$20</c:f>
              <c:numCache>
                <c:formatCode>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mwiki!$X$21:$X$29</c:f>
              <c:numCache>
                <c:formatCode>0.00</c:formatCode>
                <c:ptCount val="9"/>
                <c:pt idx="0">
                  <c:v>8.0214463153221693</c:v>
                </c:pt>
                <c:pt idx="1">
                  <c:v>2.1163488077118191</c:v>
                </c:pt>
                <c:pt idx="2">
                  <c:v>1.558222127092838</c:v>
                </c:pt>
                <c:pt idx="3">
                  <c:v>1.679978151953311</c:v>
                </c:pt>
                <c:pt idx="4">
                  <c:v>0.58185755961440255</c:v>
                </c:pt>
                <c:pt idx="5">
                  <c:v>6.3299829718417033</c:v>
                </c:pt>
                <c:pt idx="6">
                  <c:v>1.9101051813800027</c:v>
                </c:pt>
                <c:pt idx="7">
                  <c:v>6.2746385083699676E-3</c:v>
                </c:pt>
                <c:pt idx="8">
                  <c:v>0.25776737696600421</c:v>
                </c:pt>
              </c:numCache>
            </c:numRef>
          </c:xVal>
          <c:yVal>
            <c:numRef>
              <c:f>mwiki!$R$21:$R$29</c:f>
              <c:numCache>
                <c:formatCode>0</c:formatCode>
                <c:ptCount val="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mwiki!$X$30:$X$31</c:f>
              <c:numCache>
                <c:formatCode>0.00</c:formatCode>
                <c:ptCount val="2"/>
                <c:pt idx="0">
                  <c:v>0.77975409056318368</c:v>
                </c:pt>
                <c:pt idx="1">
                  <c:v>1.679978151953311</c:v>
                </c:pt>
              </c:numCache>
            </c:numRef>
          </c:xVal>
          <c:yVal>
            <c:numRef>
              <c:f>mwiki!$R$30:$R$31</c:f>
              <c:numCache>
                <c:formatCode>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mwiki!$X$32:$X$33</c:f>
              <c:numCache>
                <c:formatCode>0.00</c:formatCode>
                <c:ptCount val="2"/>
                <c:pt idx="0">
                  <c:v>0.8058302574835069</c:v>
                </c:pt>
                <c:pt idx="1">
                  <c:v>3.1019425418569182</c:v>
                </c:pt>
              </c:numCache>
            </c:numRef>
          </c:xVal>
          <c:yVal>
            <c:numRef>
              <c:f>mwiki!$R$32:$R$33</c:f>
              <c:numCache>
                <c:formatCode>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mwiki!$X$34:$X$78</c:f>
              <c:numCache>
                <c:formatCode>0.00</c:formatCode>
                <c:ptCount val="45"/>
                <c:pt idx="0">
                  <c:v>8.2331749746321599</c:v>
                </c:pt>
                <c:pt idx="1">
                  <c:v>6.1108068239472271</c:v>
                </c:pt>
                <c:pt idx="2">
                  <c:v>7.2155412227295699</c:v>
                </c:pt>
                <c:pt idx="3">
                  <c:v>6.0982213977676274</c:v>
                </c:pt>
                <c:pt idx="4">
                  <c:v>8.8987416920344842</c:v>
                </c:pt>
                <c:pt idx="5">
                  <c:v>7.829559329020781</c:v>
                </c:pt>
                <c:pt idx="6">
                  <c:v>2.8683371702181608</c:v>
                </c:pt>
                <c:pt idx="7">
                  <c:v>6.7823928843226646</c:v>
                </c:pt>
                <c:pt idx="8">
                  <c:v>8.8987416920344842</c:v>
                </c:pt>
                <c:pt idx="9">
                  <c:v>6.1852285324708101</c:v>
                </c:pt>
                <c:pt idx="10">
                  <c:v>5.8899137176560119</c:v>
                </c:pt>
                <c:pt idx="11">
                  <c:v>4.0428388508371231</c:v>
                </c:pt>
                <c:pt idx="12">
                  <c:v>1.5036703767123183</c:v>
                </c:pt>
                <c:pt idx="13">
                  <c:v>5.9051621638761898</c:v>
                </c:pt>
                <c:pt idx="14">
                  <c:v>8.8987416920344842</c:v>
                </c:pt>
                <c:pt idx="15">
                  <c:v>3.1019425418569182</c:v>
                </c:pt>
                <c:pt idx="16">
                  <c:v>3.1018892059867924</c:v>
                </c:pt>
                <c:pt idx="17">
                  <c:v>8.8987416920344842</c:v>
                </c:pt>
                <c:pt idx="18">
                  <c:v>3.9698691019786789</c:v>
                </c:pt>
                <c:pt idx="19">
                  <c:v>3.9698474759005538</c:v>
                </c:pt>
                <c:pt idx="20">
                  <c:v>6.0326727232369128</c:v>
                </c:pt>
                <c:pt idx="21">
                  <c:v>7.8299823693556538</c:v>
                </c:pt>
                <c:pt idx="22">
                  <c:v>2.6896072742262693</c:v>
                </c:pt>
                <c:pt idx="23">
                  <c:v>0.69831963470319292</c:v>
                </c:pt>
                <c:pt idx="24">
                  <c:v>1.8902382356671645</c:v>
                </c:pt>
                <c:pt idx="25">
                  <c:v>1.5036703767123183</c:v>
                </c:pt>
                <c:pt idx="26">
                  <c:v>1.5036703767123183</c:v>
                </c:pt>
                <c:pt idx="27">
                  <c:v>8.546667935058343</c:v>
                </c:pt>
                <c:pt idx="28">
                  <c:v>8.8987416920344842</c:v>
                </c:pt>
                <c:pt idx="29">
                  <c:v>5.3655086250634056</c:v>
                </c:pt>
                <c:pt idx="30">
                  <c:v>7.4275937975646826</c:v>
                </c:pt>
                <c:pt idx="31">
                  <c:v>5.1534944190766128</c:v>
                </c:pt>
                <c:pt idx="32">
                  <c:v>2.6303791856925258</c:v>
                </c:pt>
                <c:pt idx="33">
                  <c:v>4.2367577371892375</c:v>
                </c:pt>
                <c:pt idx="34">
                  <c:v>7.2155412227295699</c:v>
                </c:pt>
                <c:pt idx="35">
                  <c:v>7.8136599124809534</c:v>
                </c:pt>
                <c:pt idx="36">
                  <c:v>2.8139379122272956</c:v>
                </c:pt>
                <c:pt idx="37">
                  <c:v>5.3662905568239436</c:v>
                </c:pt>
                <c:pt idx="38">
                  <c:v>8.8987416920344842</c:v>
                </c:pt>
                <c:pt idx="39">
                  <c:v>8.8987416920344842</c:v>
                </c:pt>
                <c:pt idx="40">
                  <c:v>7.5360683663115093</c:v>
                </c:pt>
                <c:pt idx="41">
                  <c:v>8.8987416920344842</c:v>
                </c:pt>
                <c:pt idx="42">
                  <c:v>5.7258990677321178</c:v>
                </c:pt>
                <c:pt idx="43">
                  <c:v>7.2155412227295699</c:v>
                </c:pt>
                <c:pt idx="44">
                  <c:v>8.8987416920344842</c:v>
                </c:pt>
              </c:numCache>
            </c:numRef>
          </c:xVal>
          <c:yVal>
            <c:numRef>
              <c:f>mwiki!$R$34:$R$78</c:f>
              <c:numCache>
                <c:formatCode>0</c:formatCode>
                <c:ptCount val="45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mwiki!$X$79:$X$81</c:f>
              <c:numCache>
                <c:formatCode>0.00</c:formatCode>
                <c:ptCount val="3"/>
                <c:pt idx="0">
                  <c:v>8.8987416920344842</c:v>
                </c:pt>
                <c:pt idx="1">
                  <c:v>8.8987416920344842</c:v>
                </c:pt>
                <c:pt idx="2">
                  <c:v>0.64965293632671939</c:v>
                </c:pt>
              </c:numCache>
            </c:numRef>
          </c:xVal>
          <c:yVal>
            <c:numRef>
              <c:f>mwiki!$R$79:$R$81</c:f>
              <c:numCache>
                <c:formatCode>0</c:formatCode>
                <c:ptCount val="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</c:numCache>
            </c:numRef>
          </c:yVal>
        </c:ser>
        <c:axId val="178264320"/>
        <c:axId val="178275072"/>
      </c:scatterChart>
      <c:valAx>
        <c:axId val="178264320"/>
        <c:scaling>
          <c:orientation val="minMax"/>
          <c:max val="9"/>
          <c:min val="0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8275072"/>
        <c:crosses val="autoZero"/>
        <c:crossBetween val="midCat"/>
      </c:valAx>
      <c:valAx>
        <c:axId val="178275072"/>
        <c:scaling>
          <c:orientation val="maxMin"/>
          <c:max val="25"/>
          <c:min val="5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8264320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82041756931724008"/>
          <c:y val="1.7126739294574485E-2"/>
          <c:w val="0.17337818514816691"/>
          <c:h val="0.33704454751375534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n-US"/>
              <a:t>coppermine</a:t>
            </a:r>
            <a:r>
              <a:rPr lang="fr-FR"/>
              <a:t>: Electrolysis </a:t>
            </a:r>
            <a:r>
              <a:rPr lang="fr-FR" baseline="0"/>
              <a:t>(dur(years)  over class)</a:t>
            </a:r>
            <a:endParaRPr lang="fr-FR"/>
          </a:p>
        </c:rich>
      </c:tx>
      <c:layout>
        <c:manualLayout>
          <c:xMode val="edge"/>
          <c:yMode val="edge"/>
          <c:x val="8.3003964351920728E-2"/>
          <c:y val="0.17534246575342644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174E-2"/>
          <c:y val="0.14925099773487221"/>
          <c:w val="0.90629397471598849"/>
          <c:h val="0.8132762377305576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coppermine!$X$11</c:f>
              <c:numCache>
                <c:formatCode>0.00</c:formatCode>
                <c:ptCount val="1"/>
                <c:pt idx="0">
                  <c:v>4.9884558916793598</c:v>
                </c:pt>
              </c:numCache>
            </c:numRef>
          </c:xVal>
          <c:yVal>
            <c:numRef>
              <c:f>coppermine!$R$11</c:f>
              <c:numCache>
                <c:formatCode>0</c:formatCode>
                <c:ptCount val="1"/>
                <c:pt idx="0">
                  <c:v>10</c:v>
                </c:pt>
              </c:numCache>
            </c:numRef>
          </c:yVal>
        </c:ser>
        <c:ser>
          <c:idx val="3"/>
          <c:order val="1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coppermine!$X$12:$X$18</c:f>
              <c:numCache>
                <c:formatCode>0.00</c:formatCode>
                <c:ptCount val="7"/>
                <c:pt idx="0">
                  <c:v>7.5575233066971226</c:v>
                </c:pt>
                <c:pt idx="1">
                  <c:v>8.5490920218163442</c:v>
                </c:pt>
                <c:pt idx="2">
                  <c:v>7.7818081240487054</c:v>
                </c:pt>
                <c:pt idx="3">
                  <c:v>8.0850885971588049</c:v>
                </c:pt>
                <c:pt idx="4">
                  <c:v>7.7867280885337395</c:v>
                </c:pt>
                <c:pt idx="5">
                  <c:v>7.7133928526128912</c:v>
                </c:pt>
                <c:pt idx="6">
                  <c:v>8.5490920218163442</c:v>
                </c:pt>
              </c:numCache>
            </c:numRef>
          </c:xVal>
          <c:yVal>
            <c:numRef>
              <c:f>coppermine!$R$12:$R$18</c:f>
              <c:numCache>
                <c:formatCode>0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yVal>
        </c:ser>
        <c:ser>
          <c:idx val="4"/>
          <c:order val="2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coppermine!$X$19:$X$31</c:f>
              <c:numCache>
                <c:formatCode>0.00</c:formatCode>
                <c:ptCount val="13"/>
                <c:pt idx="0">
                  <c:v>7.4853691019786819</c:v>
                </c:pt>
                <c:pt idx="1">
                  <c:v>7.4853691019786819</c:v>
                </c:pt>
                <c:pt idx="2">
                  <c:v>7.15529521816336</c:v>
                </c:pt>
                <c:pt idx="3">
                  <c:v>5.1405421106037537</c:v>
                </c:pt>
                <c:pt idx="4">
                  <c:v>8.4587114091831612</c:v>
                </c:pt>
                <c:pt idx="5">
                  <c:v>4.2940963343480538</c:v>
                </c:pt>
                <c:pt idx="6">
                  <c:v>3.4902199074074192</c:v>
                </c:pt>
                <c:pt idx="7">
                  <c:v>8.4977422311009594</c:v>
                </c:pt>
                <c:pt idx="8">
                  <c:v>8.5490920218163442</c:v>
                </c:pt>
                <c:pt idx="9">
                  <c:v>8.1622812024353166</c:v>
                </c:pt>
                <c:pt idx="10">
                  <c:v>8.5490920218163442</c:v>
                </c:pt>
                <c:pt idx="11">
                  <c:v>8.5490920218163442</c:v>
                </c:pt>
                <c:pt idx="12">
                  <c:v>8.5490920218163442</c:v>
                </c:pt>
              </c:numCache>
            </c:numRef>
          </c:xVal>
          <c:yVal>
            <c:numRef>
              <c:f>coppermine!$R$19:$R$31</c:f>
              <c:numCache>
                <c:formatCode>0</c:formatCode>
                <c:ptCount val="1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</c:numCache>
            </c:numRef>
          </c:yVal>
        </c:ser>
        <c:ser>
          <c:idx val="5"/>
          <c:order val="3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coppermine!$X$32:$X$33</c:f>
              <c:numCache>
                <c:formatCode>0.00</c:formatCode>
                <c:ptCount val="2"/>
                <c:pt idx="0">
                  <c:v>8.5490920218163442</c:v>
                </c:pt>
                <c:pt idx="1">
                  <c:v>8.5490920218163442</c:v>
                </c:pt>
              </c:numCache>
            </c:numRef>
          </c:xVal>
          <c:yVal>
            <c:numRef>
              <c:f>coppermine!$R$32:$R$33</c:f>
              <c:numCache>
                <c:formatCode>0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yVal>
        </c:ser>
        <c:axId val="178309376"/>
        <c:axId val="178320128"/>
      </c:scatterChart>
      <c:valAx>
        <c:axId val="178309376"/>
        <c:scaling>
          <c:orientation val="minMax"/>
          <c:max val="9"/>
          <c:min val="0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8320128"/>
        <c:crosses val="autoZero"/>
        <c:crossBetween val="midCat"/>
      </c:valAx>
      <c:valAx>
        <c:axId val="178320128"/>
        <c:scaling>
          <c:orientation val="maxMin"/>
          <c:max val="25"/>
          <c:min val="5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8309376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82402320324802736"/>
          <c:y val="0.16233221874662929"/>
          <c:w val="0.17337818514816691"/>
          <c:h val="0.33704454751375545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ocart*: Electrolysis </a:t>
            </a:r>
            <a:r>
              <a:rPr lang="fr-FR" baseline="0"/>
              <a:t>(dur(years)  over class)</a:t>
            </a:r>
            <a:endParaRPr lang="fr-FR"/>
          </a:p>
        </c:rich>
      </c:tx>
      <c:layout>
        <c:manualLayout>
          <c:xMode val="edge"/>
          <c:yMode val="edge"/>
          <c:x val="8.3003964351920728E-2"/>
          <c:y val="0.17534246575342613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042E-2"/>
          <c:y val="0.14925099773487221"/>
          <c:w val="0.90629397471598849"/>
          <c:h val="0.8132762377305576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ocart_post_v22!$X$11:$X$21</c:f>
              <c:numCache>
                <c:formatCode>0.00</c:formatCode>
                <c:ptCount val="11"/>
                <c:pt idx="0">
                  <c:v>1.8551272513952277</c:v>
                </c:pt>
                <c:pt idx="1">
                  <c:v>1.8551272513952277</c:v>
                </c:pt>
                <c:pt idx="2">
                  <c:v>1.8551272513952277</c:v>
                </c:pt>
                <c:pt idx="3">
                  <c:v>1.1332558346017223</c:v>
                </c:pt>
                <c:pt idx="4">
                  <c:v>1.0437904934043605</c:v>
                </c:pt>
                <c:pt idx="5">
                  <c:v>1.0437904934043605</c:v>
                </c:pt>
                <c:pt idx="6">
                  <c:v>1.156290081177068</c:v>
                </c:pt>
                <c:pt idx="7">
                  <c:v>0.14214868721460894</c:v>
                </c:pt>
                <c:pt idx="8">
                  <c:v>0.23813324454591342</c:v>
                </c:pt>
                <c:pt idx="9">
                  <c:v>0.23813324454591342</c:v>
                </c:pt>
                <c:pt idx="10">
                  <c:v>0.11152929984779043</c:v>
                </c:pt>
              </c:numCache>
            </c:numRef>
          </c:xVal>
          <c:yVal>
            <c:numRef>
              <c:f>ocart_post_v22!$R$11:$R$21</c:f>
              <c:numCache>
                <c:formatCode>0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ocart_post_v22!$X$22:$X$24</c:f>
              <c:numCache>
                <c:formatCode>0.00</c:formatCode>
                <c:ptCount val="3"/>
                <c:pt idx="0">
                  <c:v>0.50368819761541295</c:v>
                </c:pt>
                <c:pt idx="1">
                  <c:v>0.23984370243531086</c:v>
                </c:pt>
                <c:pt idx="2">
                  <c:v>3.0047342719427272E-2</c:v>
                </c:pt>
              </c:numCache>
            </c:numRef>
          </c:xVal>
          <c:yVal>
            <c:numRef>
              <c:f>ocart_post_v22!$R$22:$R$24</c:f>
              <c:numCache>
                <c:formatCode>0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yVal>
        </c:ser>
        <c:ser>
          <c:idx val="3"/>
          <c:order val="2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ocart_post_v22!$X$25:$X$78</c:f>
              <c:numCache>
                <c:formatCode>0.00</c:formatCode>
                <c:ptCount val="54"/>
                <c:pt idx="0">
                  <c:v>4.0800964928970096</c:v>
                </c:pt>
                <c:pt idx="1">
                  <c:v>4.0800964928970096</c:v>
                </c:pt>
                <c:pt idx="2">
                  <c:v>4.0800964928970096</c:v>
                </c:pt>
                <c:pt idx="3">
                  <c:v>4.0800964928970096</c:v>
                </c:pt>
                <c:pt idx="4">
                  <c:v>4.0800964928970096</c:v>
                </c:pt>
                <c:pt idx="5">
                  <c:v>4.0800964928970096</c:v>
                </c:pt>
                <c:pt idx="6">
                  <c:v>4.0800964928970096</c:v>
                </c:pt>
                <c:pt idx="7">
                  <c:v>4.0800964928970096</c:v>
                </c:pt>
                <c:pt idx="8">
                  <c:v>4.0800964928970096</c:v>
                </c:pt>
                <c:pt idx="9">
                  <c:v>4.0800964928970096</c:v>
                </c:pt>
                <c:pt idx="10">
                  <c:v>4.0800964928970096</c:v>
                </c:pt>
                <c:pt idx="11">
                  <c:v>4.0800964928970096</c:v>
                </c:pt>
                <c:pt idx="12">
                  <c:v>4.0800964928970096</c:v>
                </c:pt>
                <c:pt idx="13">
                  <c:v>4.0800964928970096</c:v>
                </c:pt>
                <c:pt idx="14">
                  <c:v>4.0800964928970096</c:v>
                </c:pt>
                <c:pt idx="15">
                  <c:v>3.358225076103504</c:v>
                </c:pt>
                <c:pt idx="16">
                  <c:v>3.358225076103504</c:v>
                </c:pt>
                <c:pt idx="17">
                  <c:v>3.358225076103504</c:v>
                </c:pt>
                <c:pt idx="18">
                  <c:v>3.358225076103504</c:v>
                </c:pt>
                <c:pt idx="19">
                  <c:v>3.358225076103504</c:v>
                </c:pt>
                <c:pt idx="20">
                  <c:v>3.358225076103504</c:v>
                </c:pt>
                <c:pt idx="21">
                  <c:v>3.358225076103504</c:v>
                </c:pt>
                <c:pt idx="22">
                  <c:v>2.2238178906646318</c:v>
                </c:pt>
                <c:pt idx="23">
                  <c:v>2.2238178906646318</c:v>
                </c:pt>
                <c:pt idx="24">
                  <c:v>2.2238178906646318</c:v>
                </c:pt>
                <c:pt idx="25">
                  <c:v>2.2238178906646318</c:v>
                </c:pt>
                <c:pt idx="26">
                  <c:v>2.2238178906646318</c:v>
                </c:pt>
                <c:pt idx="27">
                  <c:v>2.2238178906646318</c:v>
                </c:pt>
                <c:pt idx="28">
                  <c:v>2.2238178906646318</c:v>
                </c:pt>
                <c:pt idx="29">
                  <c:v>2.2238178906646318</c:v>
                </c:pt>
                <c:pt idx="30">
                  <c:v>2.2238178906646318</c:v>
                </c:pt>
                <c:pt idx="31">
                  <c:v>2.2238178906646318</c:v>
                </c:pt>
                <c:pt idx="32">
                  <c:v>2.2238178906646318</c:v>
                </c:pt>
                <c:pt idx="33">
                  <c:v>2.2238178906646318</c:v>
                </c:pt>
                <c:pt idx="34">
                  <c:v>2.2238178906646318</c:v>
                </c:pt>
                <c:pt idx="35">
                  <c:v>2.2238178906646318</c:v>
                </c:pt>
                <c:pt idx="36">
                  <c:v>2.2238178906646318</c:v>
                </c:pt>
                <c:pt idx="37">
                  <c:v>2.2238178906646318</c:v>
                </c:pt>
                <c:pt idx="38">
                  <c:v>2.2238178906646318</c:v>
                </c:pt>
                <c:pt idx="39">
                  <c:v>2.2181740233384204</c:v>
                </c:pt>
                <c:pt idx="40">
                  <c:v>2.2181740233384204</c:v>
                </c:pt>
                <c:pt idx="41">
                  <c:v>1.067527809487564</c:v>
                </c:pt>
                <c:pt idx="42">
                  <c:v>1.067527809487564</c:v>
                </c:pt>
                <c:pt idx="43">
                  <c:v>0.82158666286148663</c:v>
                </c:pt>
                <c:pt idx="44">
                  <c:v>0.6044961314053755</c:v>
                </c:pt>
                <c:pt idx="45">
                  <c:v>0.6044961314053755</c:v>
                </c:pt>
                <c:pt idx="46">
                  <c:v>0.58527971207509488</c:v>
                </c:pt>
                <c:pt idx="47">
                  <c:v>0.58527971207509488</c:v>
                </c:pt>
                <c:pt idx="48">
                  <c:v>0.58527971207509488</c:v>
                </c:pt>
                <c:pt idx="49">
                  <c:v>0.58527971207509488</c:v>
                </c:pt>
                <c:pt idx="50">
                  <c:v>0.55588184931506446</c:v>
                </c:pt>
                <c:pt idx="51">
                  <c:v>0.48957169583967924</c:v>
                </c:pt>
                <c:pt idx="52">
                  <c:v>0.47644495180110713</c:v>
                </c:pt>
                <c:pt idx="53">
                  <c:v>2.5073122780324336E-2</c:v>
                </c:pt>
              </c:numCache>
            </c:numRef>
          </c:xVal>
          <c:yVal>
            <c:numRef>
              <c:f>ocart_post_v22!$R$25:$R$78</c:f>
              <c:numCache>
                <c:formatCode>0</c:formatCode>
                <c:ptCount val="5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</c:numCache>
            </c:numRef>
          </c:yVal>
        </c:ser>
        <c:ser>
          <c:idx val="4"/>
          <c:order val="3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ocart_post_v22!$X$79:$X$134</c:f>
              <c:numCache>
                <c:formatCode>0.00</c:formatCode>
                <c:ptCount val="56"/>
                <c:pt idx="0">
                  <c:v>4.0800964928970096</c:v>
                </c:pt>
                <c:pt idx="1">
                  <c:v>4.0800964928970096</c:v>
                </c:pt>
                <c:pt idx="2">
                  <c:v>4.0800964928970096</c:v>
                </c:pt>
                <c:pt idx="3">
                  <c:v>4.0800964928970096</c:v>
                </c:pt>
                <c:pt idx="4">
                  <c:v>4.0800964928970096</c:v>
                </c:pt>
                <c:pt idx="5">
                  <c:v>2.2238178906646318</c:v>
                </c:pt>
                <c:pt idx="6">
                  <c:v>2.2238178906646318</c:v>
                </c:pt>
                <c:pt idx="7">
                  <c:v>2.2238178906646318</c:v>
                </c:pt>
                <c:pt idx="8">
                  <c:v>2.2238178906646318</c:v>
                </c:pt>
                <c:pt idx="9">
                  <c:v>2.2238178906646318</c:v>
                </c:pt>
                <c:pt idx="10">
                  <c:v>2.2238178906646318</c:v>
                </c:pt>
                <c:pt idx="11">
                  <c:v>1.067527809487564</c:v>
                </c:pt>
                <c:pt idx="12">
                  <c:v>0.85115344368341161</c:v>
                </c:pt>
                <c:pt idx="13">
                  <c:v>0.85115344368341161</c:v>
                </c:pt>
                <c:pt idx="14">
                  <c:v>4.0800964928970096</c:v>
                </c:pt>
                <c:pt idx="15">
                  <c:v>4.0800964928970096</c:v>
                </c:pt>
                <c:pt idx="16">
                  <c:v>4.0800964928970096</c:v>
                </c:pt>
                <c:pt idx="17">
                  <c:v>4.0800964928970096</c:v>
                </c:pt>
                <c:pt idx="18">
                  <c:v>4.0800964928970096</c:v>
                </c:pt>
                <c:pt idx="19">
                  <c:v>4.0800964928970096</c:v>
                </c:pt>
                <c:pt idx="20">
                  <c:v>2.2238178906646318</c:v>
                </c:pt>
                <c:pt idx="21">
                  <c:v>2.2238178906646318</c:v>
                </c:pt>
                <c:pt idx="22">
                  <c:v>0.5866993594622042</c:v>
                </c:pt>
                <c:pt idx="23">
                  <c:v>0.58527971207509488</c:v>
                </c:pt>
                <c:pt idx="24">
                  <c:v>0.58527971207509488</c:v>
                </c:pt>
                <c:pt idx="25">
                  <c:v>1.067527809487564</c:v>
                </c:pt>
                <c:pt idx="26">
                  <c:v>4.0800964928970096</c:v>
                </c:pt>
                <c:pt idx="27">
                  <c:v>4.0800964928970096</c:v>
                </c:pt>
                <c:pt idx="28">
                  <c:v>4.0800964928970096</c:v>
                </c:pt>
                <c:pt idx="29">
                  <c:v>2.2238178906646318</c:v>
                </c:pt>
                <c:pt idx="30">
                  <c:v>2.2238178906646318</c:v>
                </c:pt>
                <c:pt idx="31">
                  <c:v>2.2181740233384204</c:v>
                </c:pt>
                <c:pt idx="32">
                  <c:v>0.85115344368341161</c:v>
                </c:pt>
                <c:pt idx="33">
                  <c:v>0.62174857305936926</c:v>
                </c:pt>
                <c:pt idx="34">
                  <c:v>1.067527809487564</c:v>
                </c:pt>
                <c:pt idx="35">
                  <c:v>1.067527809487564</c:v>
                </c:pt>
                <c:pt idx="36">
                  <c:v>4.0800964928970096</c:v>
                </c:pt>
                <c:pt idx="37">
                  <c:v>4.0800964928970096</c:v>
                </c:pt>
                <c:pt idx="38">
                  <c:v>4.0800964928970096</c:v>
                </c:pt>
                <c:pt idx="39">
                  <c:v>2.2238178906646318</c:v>
                </c:pt>
                <c:pt idx="40">
                  <c:v>4.0800964928970096</c:v>
                </c:pt>
                <c:pt idx="41">
                  <c:v>4.0800964928970096</c:v>
                </c:pt>
                <c:pt idx="42">
                  <c:v>4.0800964928970096</c:v>
                </c:pt>
                <c:pt idx="43">
                  <c:v>4.0800964928970096</c:v>
                </c:pt>
                <c:pt idx="44">
                  <c:v>4.0800964928970096</c:v>
                </c:pt>
                <c:pt idx="45">
                  <c:v>4.0800964928970096</c:v>
                </c:pt>
                <c:pt idx="46">
                  <c:v>2.2238178906646318</c:v>
                </c:pt>
                <c:pt idx="47">
                  <c:v>2.2238178906646318</c:v>
                </c:pt>
                <c:pt idx="48">
                  <c:v>4.0800964928970096</c:v>
                </c:pt>
                <c:pt idx="49">
                  <c:v>4.0800964928970096</c:v>
                </c:pt>
                <c:pt idx="50">
                  <c:v>4.0800964928970096</c:v>
                </c:pt>
                <c:pt idx="51">
                  <c:v>3.358225076103504</c:v>
                </c:pt>
                <c:pt idx="52">
                  <c:v>0.58527971207509488</c:v>
                </c:pt>
                <c:pt idx="53">
                  <c:v>4.0800964928970096</c:v>
                </c:pt>
                <c:pt idx="54">
                  <c:v>8.4065544140032394E-2</c:v>
                </c:pt>
                <c:pt idx="55">
                  <c:v>0.3825115740740766</c:v>
                </c:pt>
              </c:numCache>
            </c:numRef>
          </c:xVal>
          <c:yVal>
            <c:numRef>
              <c:f>ocart_post_v22!$R$79:$R$134</c:f>
              <c:numCache>
                <c:formatCode>0</c:formatCode>
                <c:ptCount val="56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  <c:pt idx="54">
                  <c:v>21</c:v>
                </c:pt>
                <c:pt idx="55">
                  <c:v>21</c:v>
                </c:pt>
              </c:numCache>
            </c:numRef>
          </c:yVal>
        </c:ser>
        <c:ser>
          <c:idx val="5"/>
          <c:order val="4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ocart_post_v22!$X$135:$X$138</c:f>
              <c:numCache>
                <c:formatCode>0.00</c:formatCode>
                <c:ptCount val="4"/>
                <c:pt idx="0">
                  <c:v>4.0800964928970096</c:v>
                </c:pt>
                <c:pt idx="1">
                  <c:v>4.0800964928970096</c:v>
                </c:pt>
                <c:pt idx="2">
                  <c:v>0.40577876078132746</c:v>
                </c:pt>
                <c:pt idx="3">
                  <c:v>3.358225076103504</c:v>
                </c:pt>
              </c:numCache>
            </c:numRef>
          </c:xVal>
          <c:yVal>
            <c:numRef>
              <c:f>ocart_post_v22!$R$135:$R$138</c:f>
              <c:numCache>
                <c:formatCode>0</c:formatCode>
                <c:ptCount val="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</c:numCache>
            </c:numRef>
          </c:yVal>
        </c:ser>
        <c:axId val="178351104"/>
        <c:axId val="178361856"/>
      </c:scatterChart>
      <c:valAx>
        <c:axId val="178351104"/>
        <c:scaling>
          <c:orientation val="minMax"/>
          <c:max val="4.5"/>
          <c:min val="0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8361856"/>
        <c:crosses val="autoZero"/>
        <c:crossBetween val="midCat"/>
        <c:majorUnit val="1"/>
      </c:valAx>
      <c:valAx>
        <c:axId val="178361856"/>
        <c:scaling>
          <c:orientation val="maxMin"/>
          <c:max val="25"/>
          <c:min val="5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8351104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82402320324802791"/>
          <c:y val="0.18698975299320494"/>
          <c:w val="0.17337818514816691"/>
          <c:h val="0.33704454751375507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phpBB: Electrolysis </a:t>
            </a:r>
            <a:r>
              <a:rPr lang="fr-FR" baseline="0"/>
              <a:t>(dur(years)  over class)</a:t>
            </a:r>
            <a:endParaRPr lang="fr-FR"/>
          </a:p>
        </c:rich>
      </c:tx>
      <c:layout>
        <c:manualLayout>
          <c:xMode val="edge"/>
          <c:yMode val="edge"/>
          <c:x val="8.3003964351920728E-2"/>
          <c:y val="0.17534246575342644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174E-2"/>
          <c:y val="0.14925099773487221"/>
          <c:w val="0.90629397471598849"/>
          <c:h val="0.81327623773055768"/>
        </c:manualLayout>
      </c:layout>
      <c:scatterChart>
        <c:scatterStyle val="lineMarker"/>
        <c:ser>
          <c:idx val="1"/>
          <c:order val="0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phpBB!$X$11:$X$12</c:f>
              <c:numCache>
                <c:formatCode>0.00</c:formatCode>
                <c:ptCount val="2"/>
                <c:pt idx="0">
                  <c:v>5.8395758498224231</c:v>
                </c:pt>
                <c:pt idx="1">
                  <c:v>5.2793522957889429</c:v>
                </c:pt>
              </c:numCache>
            </c:numRef>
          </c:xVal>
          <c:yVal>
            <c:numRef>
              <c:f>phpBB!$R$11:$R$12</c:f>
              <c:numCache>
                <c:formatCode>0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</c:ser>
        <c:ser>
          <c:idx val="2"/>
          <c:order val="1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phpBB!$X$13:$X$15</c:f>
              <c:numCache>
                <c:formatCode>0.00</c:formatCode>
                <c:ptCount val="3"/>
                <c:pt idx="0">
                  <c:v>5.8395758498224231</c:v>
                </c:pt>
                <c:pt idx="1">
                  <c:v>5.8395758498224231</c:v>
                </c:pt>
                <c:pt idx="2">
                  <c:v>5.8395758498224231</c:v>
                </c:pt>
              </c:numCache>
            </c:numRef>
          </c:xVal>
          <c:yVal>
            <c:numRef>
              <c:f>phpBB!$R$13:$R$15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</c:numCache>
            </c:numRef>
          </c:yVal>
        </c:ser>
        <c:ser>
          <c:idx val="3"/>
          <c:order val="2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phpBB!$X$16:$X$50</c:f>
              <c:numCache>
                <c:formatCode>0.00</c:formatCode>
                <c:ptCount val="35"/>
                <c:pt idx="0">
                  <c:v>6.6242294837645739</c:v>
                </c:pt>
                <c:pt idx="1">
                  <c:v>6.6242294837645739</c:v>
                </c:pt>
                <c:pt idx="2">
                  <c:v>6.6242294837645739</c:v>
                </c:pt>
                <c:pt idx="3">
                  <c:v>6.6242294837645739</c:v>
                </c:pt>
                <c:pt idx="4">
                  <c:v>6.6242294837645739</c:v>
                </c:pt>
                <c:pt idx="5">
                  <c:v>6.6242294837645739</c:v>
                </c:pt>
                <c:pt idx="6">
                  <c:v>6.6242294837645739</c:v>
                </c:pt>
                <c:pt idx="7">
                  <c:v>6.6242294837645739</c:v>
                </c:pt>
                <c:pt idx="8">
                  <c:v>6.6242294837645739</c:v>
                </c:pt>
                <c:pt idx="9">
                  <c:v>6.6242294837645739</c:v>
                </c:pt>
                <c:pt idx="10">
                  <c:v>6.6242294837645739</c:v>
                </c:pt>
                <c:pt idx="11">
                  <c:v>6.6242294837645739</c:v>
                </c:pt>
                <c:pt idx="12">
                  <c:v>6.6242294837645739</c:v>
                </c:pt>
                <c:pt idx="13">
                  <c:v>6.6242294837645739</c:v>
                </c:pt>
                <c:pt idx="14">
                  <c:v>6.6242294837645739</c:v>
                </c:pt>
                <c:pt idx="15">
                  <c:v>6.6242294837645739</c:v>
                </c:pt>
                <c:pt idx="16">
                  <c:v>6.6242294837645739</c:v>
                </c:pt>
                <c:pt idx="17">
                  <c:v>6.6242294837645739</c:v>
                </c:pt>
                <c:pt idx="18">
                  <c:v>6.6242294837645739</c:v>
                </c:pt>
                <c:pt idx="19">
                  <c:v>6.6242294837645739</c:v>
                </c:pt>
                <c:pt idx="20">
                  <c:v>6.6242294837645739</c:v>
                </c:pt>
                <c:pt idx="21">
                  <c:v>6.6242294837645739</c:v>
                </c:pt>
                <c:pt idx="22">
                  <c:v>6.6242294837645739</c:v>
                </c:pt>
                <c:pt idx="23">
                  <c:v>6.6242294837645739</c:v>
                </c:pt>
                <c:pt idx="24">
                  <c:v>6.6242294837645739</c:v>
                </c:pt>
                <c:pt idx="25">
                  <c:v>6.6242294837645739</c:v>
                </c:pt>
                <c:pt idx="26">
                  <c:v>6.6242294837645739</c:v>
                </c:pt>
                <c:pt idx="27">
                  <c:v>6.6242294837645739</c:v>
                </c:pt>
                <c:pt idx="28">
                  <c:v>0.45934684170471435</c:v>
                </c:pt>
                <c:pt idx="29">
                  <c:v>6.6242294837645739</c:v>
                </c:pt>
                <c:pt idx="30">
                  <c:v>6.6242294837645739</c:v>
                </c:pt>
                <c:pt idx="31">
                  <c:v>6.6242294837645739</c:v>
                </c:pt>
                <c:pt idx="32">
                  <c:v>6.6242294837645739</c:v>
                </c:pt>
                <c:pt idx="33">
                  <c:v>6.6242294837645739</c:v>
                </c:pt>
                <c:pt idx="34">
                  <c:v>6.6242294837645739</c:v>
                </c:pt>
              </c:numCache>
            </c:numRef>
          </c:xVal>
          <c:yVal>
            <c:numRef>
              <c:f>phpBB!$R$16:$R$50</c:f>
              <c:numCache>
                <c:formatCode>0</c:formatCode>
                <c:ptCount val="3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</c:numCache>
            </c:numRef>
          </c:yVal>
        </c:ser>
        <c:ser>
          <c:idx val="4"/>
          <c:order val="3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phpBB!$X$51:$X$72</c:f>
              <c:numCache>
                <c:formatCode>0.00</c:formatCode>
                <c:ptCount val="22"/>
                <c:pt idx="0">
                  <c:v>6.6242294837645739</c:v>
                </c:pt>
                <c:pt idx="1">
                  <c:v>6.6242294837645739</c:v>
                </c:pt>
                <c:pt idx="2">
                  <c:v>6.6242294837645739</c:v>
                </c:pt>
                <c:pt idx="3">
                  <c:v>6.6242294837645739</c:v>
                </c:pt>
                <c:pt idx="4">
                  <c:v>6.6242294837645739</c:v>
                </c:pt>
                <c:pt idx="5">
                  <c:v>6.6242294837645739</c:v>
                </c:pt>
                <c:pt idx="6">
                  <c:v>6.6242294837645739</c:v>
                </c:pt>
                <c:pt idx="7">
                  <c:v>6.6242294837645739</c:v>
                </c:pt>
                <c:pt idx="8">
                  <c:v>6.6242294837645739</c:v>
                </c:pt>
                <c:pt idx="9">
                  <c:v>6.6242294837645739</c:v>
                </c:pt>
                <c:pt idx="10">
                  <c:v>6.6242294837645739</c:v>
                </c:pt>
                <c:pt idx="11">
                  <c:v>6.6242294837645739</c:v>
                </c:pt>
                <c:pt idx="12">
                  <c:v>6.6242294837645739</c:v>
                </c:pt>
                <c:pt idx="13">
                  <c:v>6.6242294837645739</c:v>
                </c:pt>
                <c:pt idx="14">
                  <c:v>2.814153221714863</c:v>
                </c:pt>
                <c:pt idx="15">
                  <c:v>6.6242294837645739</c:v>
                </c:pt>
                <c:pt idx="16">
                  <c:v>6.6242294837645739</c:v>
                </c:pt>
                <c:pt idx="17">
                  <c:v>6.6242294837645739</c:v>
                </c:pt>
                <c:pt idx="18">
                  <c:v>2.814153221714863</c:v>
                </c:pt>
                <c:pt idx="19">
                  <c:v>1.7929684804667549</c:v>
                </c:pt>
                <c:pt idx="20">
                  <c:v>0.36998417681379703</c:v>
                </c:pt>
                <c:pt idx="21">
                  <c:v>0.15353874936580261</c:v>
                </c:pt>
              </c:numCache>
            </c:numRef>
          </c:xVal>
          <c:yVal>
            <c:numRef>
              <c:f>phpBB!$R$51:$R$72</c:f>
              <c:numCache>
                <c:formatCode>0</c:formatCode>
                <c:ptCount val="22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</c:numCache>
            </c:numRef>
          </c:yVal>
        </c:ser>
        <c:ser>
          <c:idx val="5"/>
          <c:order val="4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phpBB!$X$73:$X$80</c:f>
              <c:numCache>
                <c:formatCode>0.00</c:formatCode>
                <c:ptCount val="8"/>
                <c:pt idx="0">
                  <c:v>6.6242294837645739</c:v>
                </c:pt>
                <c:pt idx="1">
                  <c:v>6.6242294837645739</c:v>
                </c:pt>
                <c:pt idx="2">
                  <c:v>6.6242294837645739</c:v>
                </c:pt>
                <c:pt idx="3">
                  <c:v>6.6242294837645739</c:v>
                </c:pt>
                <c:pt idx="4">
                  <c:v>0.56718759512937822</c:v>
                </c:pt>
                <c:pt idx="5">
                  <c:v>6.6242294837645739</c:v>
                </c:pt>
                <c:pt idx="6">
                  <c:v>6.6242294837645739</c:v>
                </c:pt>
                <c:pt idx="7">
                  <c:v>0.56718759512937822</c:v>
                </c:pt>
              </c:numCache>
            </c:numRef>
          </c:xVal>
          <c:yVal>
            <c:numRef>
              <c:f>phpBB!$R$73:$R$80</c:f>
              <c:numCache>
                <c:formatCode>0</c:formatCode>
                <c:ptCount val="8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</c:numCache>
            </c:numRef>
          </c:yVal>
        </c:ser>
        <c:axId val="178430720"/>
        <c:axId val="178433024"/>
      </c:scatterChart>
      <c:valAx>
        <c:axId val="178430720"/>
        <c:scaling>
          <c:orientation val="minMax"/>
          <c:max val="7"/>
          <c:min val="0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8433024"/>
        <c:crosses val="autoZero"/>
        <c:crossBetween val="midCat"/>
      </c:valAx>
      <c:valAx>
        <c:axId val="178433024"/>
        <c:scaling>
          <c:orientation val="maxMin"/>
          <c:max val="25"/>
          <c:min val="5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8430720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14976965819300173"/>
          <c:y val="0.26918153381512244"/>
          <c:w val="0.17337818514816691"/>
          <c:h val="0.33704454751375545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inv. gamma </a:t>
            </a:r>
            <a:r>
              <a:rPr lang="fr-FR" baseline="0"/>
              <a:t>ver time </a:t>
            </a:r>
          </a:p>
          <a:p>
            <a:pPr>
              <a:defRPr/>
            </a:pPr>
            <a:r>
              <a:rPr lang="fr-FR" baseline="0"/>
              <a:t>(sum upd </a:t>
            </a:r>
            <a:r>
              <a:rPr lang="fr-FR" sz="1800" b="1" i="0" u="none" strike="noStrike" baseline="0"/>
              <a:t>over </a:t>
            </a:r>
            <a:r>
              <a:rPr lang="fr-FR" baseline="0"/>
              <a:t>dur(years) )</a:t>
            </a:r>
            <a:endParaRPr lang="fr-FR"/>
          </a:p>
        </c:rich>
      </c:tx>
      <c:overlay val="1"/>
    </c:title>
    <c:plotArea>
      <c:layout>
        <c:manualLayout>
          <c:layoutTarget val="inner"/>
          <c:xMode val="edge"/>
          <c:yMode val="edge"/>
          <c:x val="6.0516094630383953E-2"/>
          <c:y val="3.0417862150792802E-2"/>
          <c:w val="0.8892049554753737"/>
          <c:h val="0.9009474706072699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atlas!$X$11:$X$17</c:f>
              <c:numCache>
                <c:formatCode>0.00</c:formatCode>
                <c:ptCount val="7"/>
                <c:pt idx="0">
                  <c:v>0.72893908548961017</c:v>
                </c:pt>
                <c:pt idx="1">
                  <c:v>0.72893908548961017</c:v>
                </c:pt>
                <c:pt idx="2">
                  <c:v>1.0782883054284181E-2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0.72893908548961017</c:v>
                </c:pt>
              </c:numCache>
            </c:numRef>
          </c:xVal>
          <c:yVal>
            <c:numRef>
              <c:f>atlas!$J$11:$J$17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atlas!$X$18:$X$23</c:f>
              <c:numCache>
                <c:formatCode>0.00</c:formatCode>
                <c:ptCount val="6"/>
                <c:pt idx="0">
                  <c:v>0.72893908548961017</c:v>
                </c:pt>
                <c:pt idx="1">
                  <c:v>0.72893908548961017</c:v>
                </c:pt>
                <c:pt idx="2">
                  <c:v>0.72893908548961017</c:v>
                </c:pt>
                <c:pt idx="3">
                  <c:v>0.72893908548961017</c:v>
                </c:pt>
                <c:pt idx="4">
                  <c:v>1.0575555238457739</c:v>
                </c:pt>
                <c:pt idx="5">
                  <c:v>0.72893908548961017</c:v>
                </c:pt>
              </c:numCache>
            </c:numRef>
          </c:xVal>
          <c:yVal>
            <c:numRef>
              <c:f>atlas!$J$18:$J$23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atlas!$X$24:$X$25</c:f>
              <c:numCache>
                <c:formatCode>0.00</c:formatCode>
                <c:ptCount val="2"/>
                <c:pt idx="0">
                  <c:v>1.6142395040588469</c:v>
                </c:pt>
                <c:pt idx="1">
                  <c:v>1.6924684804667678</c:v>
                </c:pt>
              </c:numCache>
            </c:numRef>
          </c:xVal>
          <c:yVal>
            <c:numRef>
              <c:f>atlas!$J$24:$J$25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atlas!$X$26:$X$36</c:f>
              <c:numCache>
                <c:formatCode>0.00</c:formatCode>
                <c:ptCount val="11"/>
                <c:pt idx="0">
                  <c:v>0.73346822678842283</c:v>
                </c:pt>
                <c:pt idx="1">
                  <c:v>0.73346822678842283</c:v>
                </c:pt>
                <c:pt idx="2">
                  <c:v>0.73346822678842283</c:v>
                </c:pt>
                <c:pt idx="3">
                  <c:v>0.73346822678842283</c:v>
                </c:pt>
                <c:pt idx="4">
                  <c:v>0.65749939751393904</c:v>
                </c:pt>
                <c:pt idx="5">
                  <c:v>0.79631643201420255</c:v>
                </c:pt>
                <c:pt idx="6">
                  <c:v>0.79631643201420255</c:v>
                </c:pt>
                <c:pt idx="7">
                  <c:v>0.96930225773717271</c:v>
                </c:pt>
                <c:pt idx="8">
                  <c:v>0.29803339041096127</c:v>
                </c:pt>
                <c:pt idx="9">
                  <c:v>0.73346822678842283</c:v>
                </c:pt>
                <c:pt idx="10">
                  <c:v>0.68155282851344867</c:v>
                </c:pt>
              </c:numCache>
            </c:numRef>
          </c:xVal>
          <c:yVal>
            <c:numRef>
              <c:f>atlas!$J$26:$J$36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atlas!$X$37:$X$73</c:f>
              <c:numCache>
                <c:formatCode>0.00</c:formatCode>
                <c:ptCount val="37"/>
                <c:pt idx="0">
                  <c:v>1.476175101471336</c:v>
                </c:pt>
                <c:pt idx="1">
                  <c:v>1.7113509639776678</c:v>
                </c:pt>
                <c:pt idx="2">
                  <c:v>1.4513556570268782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2.6622150875190242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1.7393184931506842</c:v>
                </c:pt>
                <c:pt idx="16">
                  <c:v>1.7393184931506842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0.73346822678842283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2.6622150875190242</c:v>
                </c:pt>
                <c:pt idx="23">
                  <c:v>2.6622150875190242</c:v>
                </c:pt>
                <c:pt idx="24">
                  <c:v>2.6622150875190242</c:v>
                </c:pt>
                <c:pt idx="25">
                  <c:v>2.6622150875190242</c:v>
                </c:pt>
                <c:pt idx="26">
                  <c:v>2.6622150875190242</c:v>
                </c:pt>
                <c:pt idx="27">
                  <c:v>2.6622150875190242</c:v>
                </c:pt>
                <c:pt idx="28">
                  <c:v>2.6622150875190242</c:v>
                </c:pt>
                <c:pt idx="29">
                  <c:v>1.476175101471336</c:v>
                </c:pt>
                <c:pt idx="30">
                  <c:v>1.8327396308980111</c:v>
                </c:pt>
                <c:pt idx="31">
                  <c:v>2.6622150875190242</c:v>
                </c:pt>
                <c:pt idx="32">
                  <c:v>2.5038222349061248</c:v>
                </c:pt>
                <c:pt idx="33">
                  <c:v>0.73346822678842283</c:v>
                </c:pt>
                <c:pt idx="34">
                  <c:v>0.98812750507355829</c:v>
                </c:pt>
                <c:pt idx="35">
                  <c:v>0.83762325596142873</c:v>
                </c:pt>
                <c:pt idx="36">
                  <c:v>1.3080764840172017E-2</c:v>
                </c:pt>
              </c:numCache>
            </c:numRef>
          </c:xVal>
          <c:yVal>
            <c:numRef>
              <c:f>atlas!$J$37:$J$73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5</c:v>
                </c:pt>
                <c:pt idx="31">
                  <c:v>8</c:v>
                </c:pt>
                <c:pt idx="32">
                  <c:v>8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atlas!$X$74:$X$98</c:f>
              <c:numCache>
                <c:formatCode>0.00</c:formatCode>
                <c:ptCount val="25"/>
                <c:pt idx="0">
                  <c:v>2.6622150875190242</c:v>
                </c:pt>
                <c:pt idx="1">
                  <c:v>2.6622150875190242</c:v>
                </c:pt>
                <c:pt idx="2">
                  <c:v>2.6622150875190242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1.8651502409944118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2.6622150875190242</c:v>
                </c:pt>
                <c:pt idx="16">
                  <c:v>2.6622150875190242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2.6622150875190242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2.5038222349061248</c:v>
                </c:pt>
                <c:pt idx="23">
                  <c:v>2.0433265474378346</c:v>
                </c:pt>
                <c:pt idx="24">
                  <c:v>0.73919412734651579</c:v>
                </c:pt>
              </c:numCache>
            </c:numRef>
          </c:xVal>
          <c:yVal>
            <c:numRef>
              <c:f>atlas!$J$74:$J$98</c:f>
              <c:numCache>
                <c:formatCode>General</c:formatCode>
                <c:ptCount val="2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20</c:v>
                </c:pt>
                <c:pt idx="22">
                  <c:v>32</c:v>
                </c:pt>
                <c:pt idx="23">
                  <c:v>28</c:v>
                </c:pt>
                <c:pt idx="24">
                  <c:v>13</c:v>
                </c:pt>
              </c:numCache>
            </c:numRef>
          </c:yVal>
        </c:ser>
        <c:axId val="174239104"/>
        <c:axId val="174245376"/>
      </c:scatterChart>
      <c:valAx>
        <c:axId val="174239104"/>
        <c:scaling>
          <c:orientation val="minMax"/>
        </c:scaling>
        <c:axPos val="b"/>
        <c:numFmt formatCode="0.00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245376"/>
        <c:crosses val="autoZero"/>
        <c:crossBetween val="midCat"/>
      </c:valAx>
      <c:valAx>
        <c:axId val="17424537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2391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5020529318718"/>
          <c:y val="0.12945550641786224"/>
          <c:w val="0.15534995823039208"/>
          <c:h val="0.33704454751375457"/>
        </c:manualLayout>
      </c:layout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ensembl</a:t>
            </a:r>
            <a:r>
              <a:rPr lang="fr-FR" sz="2400"/>
              <a:t>: Span of table </a:t>
            </a:r>
            <a:r>
              <a:rPr lang="fr-FR" sz="2400" baseline="0"/>
              <a:t>durations by class </a:t>
            </a:r>
          </a:p>
          <a:p>
            <a:pPr>
              <a:defRPr sz="2400"/>
            </a:pPr>
            <a:r>
              <a:rPr lang="fr-FR" sz="2400" baseline="0"/>
              <a:t>(Electrolysis)</a:t>
            </a:r>
            <a:endParaRPr lang="fr-FR" sz="2400"/>
          </a:p>
        </c:rich>
      </c:tx>
      <c:layout>
        <c:manualLayout>
          <c:xMode val="edge"/>
          <c:yMode val="edge"/>
          <c:x val="0.16840312009415531"/>
          <c:y val="2.2621076475029762E-2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264E-2"/>
          <c:y val="7.137490098499269E-2"/>
          <c:w val="0.90629397471598849"/>
          <c:h val="0.78027483550857712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ensembl!$X$11:$X$47</c:f>
              <c:numCache>
                <c:formatCode>0.00</c:formatCode>
                <c:ptCount val="37"/>
                <c:pt idx="0">
                  <c:v>1.3817832001522208</c:v>
                </c:pt>
                <c:pt idx="1">
                  <c:v>0.33916825215624841</c:v>
                </c:pt>
                <c:pt idx="2">
                  <c:v>0.66577428970065311</c:v>
                </c:pt>
                <c:pt idx="3">
                  <c:v>0.59723690385590966</c:v>
                </c:pt>
                <c:pt idx="4">
                  <c:v>0</c:v>
                </c:pt>
                <c:pt idx="5">
                  <c:v>0.48102533612378368</c:v>
                </c:pt>
                <c:pt idx="6">
                  <c:v>0.86594634703195039</c:v>
                </c:pt>
                <c:pt idx="7">
                  <c:v>1.2848766171993977</c:v>
                </c:pt>
                <c:pt idx="8">
                  <c:v>0</c:v>
                </c:pt>
                <c:pt idx="9">
                  <c:v>9.642630644271801E-4</c:v>
                </c:pt>
                <c:pt idx="10">
                  <c:v>2.8130838406899956</c:v>
                </c:pt>
                <c:pt idx="11">
                  <c:v>0</c:v>
                </c:pt>
                <c:pt idx="12">
                  <c:v>9.642630644271801E-4</c:v>
                </c:pt>
                <c:pt idx="13">
                  <c:v>0.6457483828006183</c:v>
                </c:pt>
                <c:pt idx="14">
                  <c:v>0.98652178462708773</c:v>
                </c:pt>
                <c:pt idx="15">
                  <c:v>0.25665686834094831</c:v>
                </c:pt>
                <c:pt idx="16">
                  <c:v>1.2905885344243621E-5</c:v>
                </c:pt>
                <c:pt idx="17">
                  <c:v>2.0163704654997434</c:v>
                </c:pt>
                <c:pt idx="18">
                  <c:v>2.0163704654997434</c:v>
                </c:pt>
                <c:pt idx="19">
                  <c:v>0.50408913622524953</c:v>
                </c:pt>
                <c:pt idx="20">
                  <c:v>2.0163704654997434</c:v>
                </c:pt>
                <c:pt idx="21">
                  <c:v>1.097012937594403E-2</c:v>
                </c:pt>
                <c:pt idx="22">
                  <c:v>0.20847666159310865</c:v>
                </c:pt>
                <c:pt idx="23">
                  <c:v>0.20847666159310865</c:v>
                </c:pt>
                <c:pt idx="24">
                  <c:v>0.15242646499237919</c:v>
                </c:pt>
                <c:pt idx="25">
                  <c:v>0</c:v>
                </c:pt>
                <c:pt idx="26">
                  <c:v>0.12822742262810918</c:v>
                </c:pt>
                <c:pt idx="27">
                  <c:v>0.26248265474377686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6.8005517503798435E-2</c:v>
                </c:pt>
                <c:pt idx="32">
                  <c:v>1.0983805492136003</c:v>
                </c:pt>
                <c:pt idx="33">
                  <c:v>1.3245338660565983E-2</c:v>
                </c:pt>
                <c:pt idx="34">
                  <c:v>9.642630644271801E-4</c:v>
                </c:pt>
                <c:pt idx="35">
                  <c:v>0.98652178462708773</c:v>
                </c:pt>
                <c:pt idx="36">
                  <c:v>9.642630644271801E-4</c:v>
                </c:pt>
              </c:numCache>
            </c:numRef>
          </c:xVal>
          <c:yVal>
            <c:numRef>
              <c:f>ensembl!$AA$11:$AA$47</c:f>
              <c:numCache>
                <c:formatCode>0</c:formatCode>
                <c:ptCount val="3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ensembl!$X$48:$X$78</c:f>
              <c:numCache>
                <c:formatCode>0.00</c:formatCode>
                <c:ptCount val="31"/>
                <c:pt idx="0">
                  <c:v>4.147367897006597</c:v>
                </c:pt>
                <c:pt idx="1">
                  <c:v>2.0163704654997434</c:v>
                </c:pt>
                <c:pt idx="2">
                  <c:v>2.0163704654997434</c:v>
                </c:pt>
                <c:pt idx="3">
                  <c:v>1.4146975520040603</c:v>
                </c:pt>
                <c:pt idx="4">
                  <c:v>0.83590366565195795</c:v>
                </c:pt>
                <c:pt idx="5">
                  <c:v>1.3817832001522208</c:v>
                </c:pt>
                <c:pt idx="6">
                  <c:v>1.3817832001522208</c:v>
                </c:pt>
                <c:pt idx="7">
                  <c:v>10.177294996194821</c:v>
                </c:pt>
                <c:pt idx="8">
                  <c:v>10.177294996194821</c:v>
                </c:pt>
                <c:pt idx="9">
                  <c:v>2.2600611998985261</c:v>
                </c:pt>
                <c:pt idx="10">
                  <c:v>10.177294996194821</c:v>
                </c:pt>
                <c:pt idx="11">
                  <c:v>0.6275229578893966</c:v>
                </c:pt>
                <c:pt idx="12">
                  <c:v>2.6078684677828576</c:v>
                </c:pt>
                <c:pt idx="13">
                  <c:v>0.4988141489091803</c:v>
                </c:pt>
                <c:pt idx="14">
                  <c:v>10.177294996194821</c:v>
                </c:pt>
                <c:pt idx="15">
                  <c:v>2.2600611998985261</c:v>
                </c:pt>
                <c:pt idx="16">
                  <c:v>7.2141919393708758</c:v>
                </c:pt>
                <c:pt idx="17">
                  <c:v>0.91246860730593338</c:v>
                </c:pt>
                <c:pt idx="18">
                  <c:v>0.70953862252663136</c:v>
                </c:pt>
                <c:pt idx="19">
                  <c:v>0.96489630898020995</c:v>
                </c:pt>
                <c:pt idx="20">
                  <c:v>3.3975628488077159</c:v>
                </c:pt>
                <c:pt idx="21">
                  <c:v>0.2656519216133883</c:v>
                </c:pt>
                <c:pt idx="22">
                  <c:v>0.83590366565195795</c:v>
                </c:pt>
                <c:pt idx="23">
                  <c:v>0.83590366565195795</c:v>
                </c:pt>
                <c:pt idx="24">
                  <c:v>3.3975628488077159</c:v>
                </c:pt>
                <c:pt idx="25">
                  <c:v>3.811068778538822</c:v>
                </c:pt>
                <c:pt idx="26">
                  <c:v>2.0163704654997434</c:v>
                </c:pt>
                <c:pt idx="27">
                  <c:v>4.3367330986808676</c:v>
                </c:pt>
                <c:pt idx="28">
                  <c:v>2.8044475837138423</c:v>
                </c:pt>
                <c:pt idx="29">
                  <c:v>1.3723581303906554</c:v>
                </c:pt>
                <c:pt idx="30">
                  <c:v>0.4988141489091803</c:v>
                </c:pt>
              </c:numCache>
            </c:numRef>
          </c:xVal>
          <c:yVal>
            <c:numRef>
              <c:f>ensembl!$AA$48:$AA$78</c:f>
              <c:numCache>
                <c:formatCode>0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ensembl!$X$79:$X$90</c:f>
              <c:numCache>
                <c:formatCode>0.00</c:formatCode>
                <c:ptCount val="12"/>
                <c:pt idx="0">
                  <c:v>2.3805695078640294</c:v>
                </c:pt>
                <c:pt idx="1">
                  <c:v>4.3367330986808676</c:v>
                </c:pt>
                <c:pt idx="2">
                  <c:v>1.0212912544393824</c:v>
                </c:pt>
                <c:pt idx="3">
                  <c:v>0.83590366565195795</c:v>
                </c:pt>
                <c:pt idx="4">
                  <c:v>2.8077820903094954</c:v>
                </c:pt>
                <c:pt idx="5">
                  <c:v>3.3975628488077159</c:v>
                </c:pt>
                <c:pt idx="6">
                  <c:v>1.5589567478437396</c:v>
                </c:pt>
                <c:pt idx="7">
                  <c:v>1.1430195332318625</c:v>
                </c:pt>
                <c:pt idx="8">
                  <c:v>2.3203626331811242</c:v>
                </c:pt>
                <c:pt idx="9">
                  <c:v>2.8044475837138423</c:v>
                </c:pt>
                <c:pt idx="10">
                  <c:v>2.2214792300862491</c:v>
                </c:pt>
                <c:pt idx="11">
                  <c:v>0.4657030060882752</c:v>
                </c:pt>
              </c:numCache>
            </c:numRef>
          </c:xVal>
          <c:yVal>
            <c:numRef>
              <c:f>ensembl!$AA$79:$AA$90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ensembl!$X$91:$X$100</c:f>
              <c:numCache>
                <c:formatCode>0.00</c:formatCode>
                <c:ptCount val="10"/>
                <c:pt idx="0">
                  <c:v>9.4680014586504324</c:v>
                </c:pt>
                <c:pt idx="1">
                  <c:v>9.4821363521055311</c:v>
                </c:pt>
                <c:pt idx="2">
                  <c:v>9.4821363521055311</c:v>
                </c:pt>
                <c:pt idx="3">
                  <c:v>1.5672920788939697</c:v>
                </c:pt>
                <c:pt idx="4">
                  <c:v>4.7374456811263324</c:v>
                </c:pt>
                <c:pt idx="5">
                  <c:v>3.7532946473871212</c:v>
                </c:pt>
                <c:pt idx="6">
                  <c:v>3.7532946473871212</c:v>
                </c:pt>
                <c:pt idx="7">
                  <c:v>0.6660042174023334</c:v>
                </c:pt>
                <c:pt idx="8">
                  <c:v>6.3202703893962493</c:v>
                </c:pt>
                <c:pt idx="9">
                  <c:v>6.9725439814814809</c:v>
                </c:pt>
              </c:numCache>
            </c:numRef>
          </c:xVal>
          <c:yVal>
            <c:numRef>
              <c:f>ensembl!$AA$91:$AA$100</c:f>
              <c:numCache>
                <c:formatCode>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ensembl!$X$101:$X$154</c:f>
              <c:numCache>
                <c:formatCode>0.00</c:formatCode>
                <c:ptCount val="54"/>
                <c:pt idx="0">
                  <c:v>9.4821363521055311</c:v>
                </c:pt>
                <c:pt idx="1">
                  <c:v>9.4680014586504324</c:v>
                </c:pt>
                <c:pt idx="2">
                  <c:v>8.605159658802636</c:v>
                </c:pt>
                <c:pt idx="3">
                  <c:v>8.605159658802636</c:v>
                </c:pt>
                <c:pt idx="4">
                  <c:v>7.2490563483003561</c:v>
                </c:pt>
                <c:pt idx="5">
                  <c:v>10.024715436326737</c:v>
                </c:pt>
                <c:pt idx="6">
                  <c:v>12.43294171740234</c:v>
                </c:pt>
                <c:pt idx="7">
                  <c:v>11.010456494165405</c:v>
                </c:pt>
                <c:pt idx="8">
                  <c:v>9.4821363521055311</c:v>
                </c:pt>
                <c:pt idx="9">
                  <c:v>6.6113887303399377</c:v>
                </c:pt>
                <c:pt idx="10">
                  <c:v>8.0489151445966556</c:v>
                </c:pt>
                <c:pt idx="11">
                  <c:v>2.4491501458650431</c:v>
                </c:pt>
                <c:pt idx="12">
                  <c:v>2.2358777270421117</c:v>
                </c:pt>
                <c:pt idx="13">
                  <c:v>9.5391717402333853</c:v>
                </c:pt>
                <c:pt idx="14">
                  <c:v>9.525659912480986</c:v>
                </c:pt>
                <c:pt idx="15">
                  <c:v>6.6113887303399377</c:v>
                </c:pt>
                <c:pt idx="16">
                  <c:v>3.7532946473871212</c:v>
                </c:pt>
                <c:pt idx="17">
                  <c:v>11.010456494165405</c:v>
                </c:pt>
                <c:pt idx="18">
                  <c:v>9.8329271626078256</c:v>
                </c:pt>
                <c:pt idx="19">
                  <c:v>10.024715436326737</c:v>
                </c:pt>
                <c:pt idx="20">
                  <c:v>10.024715436326737</c:v>
                </c:pt>
                <c:pt idx="21">
                  <c:v>9.226890632927466</c:v>
                </c:pt>
                <c:pt idx="22">
                  <c:v>7.835431538559102</c:v>
                </c:pt>
                <c:pt idx="23">
                  <c:v>13.330826515728056</c:v>
                </c:pt>
                <c:pt idx="24">
                  <c:v>3.7532946473871212</c:v>
                </c:pt>
                <c:pt idx="25">
                  <c:v>4.7374456811263324</c:v>
                </c:pt>
                <c:pt idx="26">
                  <c:v>11.010456494165405</c:v>
                </c:pt>
                <c:pt idx="27">
                  <c:v>9.7181529680365255</c:v>
                </c:pt>
                <c:pt idx="28">
                  <c:v>9.3476762430238445</c:v>
                </c:pt>
                <c:pt idx="29">
                  <c:v>9.774890157280586</c:v>
                </c:pt>
                <c:pt idx="30">
                  <c:v>9.5697435312024322</c:v>
                </c:pt>
                <c:pt idx="31">
                  <c:v>13.330826515728056</c:v>
                </c:pt>
                <c:pt idx="32">
                  <c:v>13.330826515728056</c:v>
                </c:pt>
                <c:pt idx="33">
                  <c:v>9.9042425164890879</c:v>
                </c:pt>
                <c:pt idx="34">
                  <c:v>13.330826515728056</c:v>
                </c:pt>
                <c:pt idx="35">
                  <c:v>9.5314819571283635</c:v>
                </c:pt>
                <c:pt idx="36">
                  <c:v>9.774890157280586</c:v>
                </c:pt>
                <c:pt idx="37">
                  <c:v>9.7181529680365255</c:v>
                </c:pt>
                <c:pt idx="38">
                  <c:v>10.024715436326737</c:v>
                </c:pt>
                <c:pt idx="39">
                  <c:v>9.4711662227295861</c:v>
                </c:pt>
                <c:pt idx="40">
                  <c:v>9.226890632927466</c:v>
                </c:pt>
                <c:pt idx="41">
                  <c:v>13.289988901572819</c:v>
                </c:pt>
                <c:pt idx="42">
                  <c:v>6.9725439814814809</c:v>
                </c:pt>
                <c:pt idx="43">
                  <c:v>12.43294171740234</c:v>
                </c:pt>
                <c:pt idx="44">
                  <c:v>9.5391717402333853</c:v>
                </c:pt>
                <c:pt idx="45">
                  <c:v>12.00766736428209</c:v>
                </c:pt>
                <c:pt idx="46">
                  <c:v>11.010456494165405</c:v>
                </c:pt>
                <c:pt idx="47">
                  <c:v>1.5672920788939697</c:v>
                </c:pt>
                <c:pt idx="48">
                  <c:v>1.5672920788939697</c:v>
                </c:pt>
                <c:pt idx="49">
                  <c:v>1.3509523084728654</c:v>
                </c:pt>
                <c:pt idx="50">
                  <c:v>11.010456494165405</c:v>
                </c:pt>
                <c:pt idx="51">
                  <c:v>10.024715436326737</c:v>
                </c:pt>
                <c:pt idx="52">
                  <c:v>9.9042425164890879</c:v>
                </c:pt>
                <c:pt idx="53">
                  <c:v>11.010456494165405</c:v>
                </c:pt>
              </c:numCache>
            </c:numRef>
          </c:xVal>
          <c:yVal>
            <c:numRef>
              <c:f>ensembl!$AA$101:$AA$154</c:f>
              <c:numCache>
                <c:formatCode>0</c:formatCode>
                <c:ptCount val="5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ensembl!$X$155:$X$165</c:f>
              <c:numCache>
                <c:formatCode>0.00</c:formatCode>
                <c:ptCount val="11"/>
                <c:pt idx="0">
                  <c:v>11.010456494165405</c:v>
                </c:pt>
                <c:pt idx="1">
                  <c:v>10.794347158802633</c:v>
                </c:pt>
                <c:pt idx="2">
                  <c:v>11.010456494165405</c:v>
                </c:pt>
                <c:pt idx="3">
                  <c:v>13.051879312531714</c:v>
                </c:pt>
                <c:pt idx="4">
                  <c:v>13.330826515728056</c:v>
                </c:pt>
                <c:pt idx="5">
                  <c:v>13.330826515728056</c:v>
                </c:pt>
                <c:pt idx="6">
                  <c:v>13.330826515728056</c:v>
                </c:pt>
                <c:pt idx="7">
                  <c:v>11.010456494165405</c:v>
                </c:pt>
                <c:pt idx="8">
                  <c:v>13.330826515728056</c:v>
                </c:pt>
                <c:pt idx="9">
                  <c:v>11.010456494165405</c:v>
                </c:pt>
                <c:pt idx="10">
                  <c:v>0.92913337138508145</c:v>
                </c:pt>
              </c:numCache>
            </c:numRef>
          </c:xVal>
          <c:yVal>
            <c:numRef>
              <c:f>ensembl!$AA$155:$AA$165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axId val="178492928"/>
        <c:axId val="178507776"/>
      </c:scatterChart>
      <c:valAx>
        <c:axId val="178492928"/>
        <c:scaling>
          <c:orientation val="minMax"/>
          <c:max val="14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800"/>
            </a:pPr>
            <a:endParaRPr lang="el-GR"/>
          </a:p>
        </c:txPr>
        <c:crossAx val="178507776"/>
        <c:crossesAt val="-1"/>
        <c:crossBetween val="midCat"/>
      </c:valAx>
      <c:valAx>
        <c:axId val="178507776"/>
        <c:scaling>
          <c:orientation val="minMax"/>
          <c:min val="-1"/>
        </c:scaling>
        <c:delete val="1"/>
        <c:axPos val="l"/>
        <c:numFmt formatCode="0" sourceLinked="1"/>
        <c:minorTickMark val="out"/>
        <c:tickLblPos val="none"/>
        <c:crossAx val="178492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402320324802802"/>
          <c:y val="0.16233221874662929"/>
          <c:w val="0.17337818514816691"/>
          <c:h val="0.33704454751375568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atlas</a:t>
            </a:r>
            <a:r>
              <a:rPr lang="fr-FR" sz="2400"/>
              <a:t>: Span of table </a:t>
            </a:r>
            <a:r>
              <a:rPr lang="fr-FR" sz="2400" baseline="0"/>
              <a:t>durations by class </a:t>
            </a:r>
          </a:p>
          <a:p>
            <a:pPr>
              <a:defRPr sz="2400"/>
            </a:pPr>
            <a:r>
              <a:rPr lang="fr-FR" sz="2400" baseline="0"/>
              <a:t>(Electrolysis)</a:t>
            </a:r>
            <a:endParaRPr lang="fr-FR" sz="2400"/>
          </a:p>
        </c:rich>
      </c:tx>
      <c:layout>
        <c:manualLayout>
          <c:xMode val="edge"/>
          <c:yMode val="edge"/>
          <c:x val="0.13414959775178789"/>
          <c:y val="3.4429942832488402E-3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313E-2"/>
          <c:y val="7.137490098499269E-2"/>
          <c:w val="0.90629397471598849"/>
          <c:h val="0.73917894509761617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atlas!$X$11:$X$17</c:f>
              <c:numCache>
                <c:formatCode>0.00</c:formatCode>
                <c:ptCount val="7"/>
                <c:pt idx="0">
                  <c:v>0.72893908548961017</c:v>
                </c:pt>
                <c:pt idx="1">
                  <c:v>0.72893908548961017</c:v>
                </c:pt>
                <c:pt idx="2">
                  <c:v>1.0782883054284181E-2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0.72893908548961017</c:v>
                </c:pt>
              </c:numCache>
            </c:numRef>
          </c:xVal>
          <c:yVal>
            <c:numRef>
              <c:f>atlas!$AA$11:$AA$17</c:f>
              <c:numCache>
                <c:formatCode>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atlas!$X$18:$X$23</c:f>
              <c:numCache>
                <c:formatCode>0.00</c:formatCode>
                <c:ptCount val="6"/>
                <c:pt idx="0">
                  <c:v>0.72893908548961017</c:v>
                </c:pt>
                <c:pt idx="1">
                  <c:v>0.72893908548961017</c:v>
                </c:pt>
                <c:pt idx="2">
                  <c:v>0.72893908548961017</c:v>
                </c:pt>
                <c:pt idx="3">
                  <c:v>0.72893908548961017</c:v>
                </c:pt>
                <c:pt idx="4">
                  <c:v>1.0575555238457739</c:v>
                </c:pt>
                <c:pt idx="5">
                  <c:v>0.72893908548961017</c:v>
                </c:pt>
              </c:numCache>
            </c:numRef>
          </c:xVal>
          <c:yVal>
            <c:numRef>
              <c:f>atlas!$AA$18:$AA$23</c:f>
              <c:numCache>
                <c:formatCode>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atlas!$X$24:$X$25</c:f>
              <c:numCache>
                <c:formatCode>0.00</c:formatCode>
                <c:ptCount val="2"/>
                <c:pt idx="0">
                  <c:v>1.6142395040588469</c:v>
                </c:pt>
                <c:pt idx="1">
                  <c:v>1.6924684804667678</c:v>
                </c:pt>
              </c:numCache>
            </c:numRef>
          </c:xVal>
          <c:yVal>
            <c:numRef>
              <c:f>atlas!$AA$24:$AA$25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atlas!$X$26:$X$36</c:f>
              <c:numCache>
                <c:formatCode>0.00</c:formatCode>
                <c:ptCount val="11"/>
                <c:pt idx="0">
                  <c:v>0.73346822678842283</c:v>
                </c:pt>
                <c:pt idx="1">
                  <c:v>0.73346822678842283</c:v>
                </c:pt>
                <c:pt idx="2">
                  <c:v>0.73346822678842283</c:v>
                </c:pt>
                <c:pt idx="3">
                  <c:v>0.73346822678842283</c:v>
                </c:pt>
                <c:pt idx="4">
                  <c:v>0.65749939751393904</c:v>
                </c:pt>
                <c:pt idx="5">
                  <c:v>0.79631643201420255</c:v>
                </c:pt>
                <c:pt idx="6">
                  <c:v>0.79631643201420255</c:v>
                </c:pt>
                <c:pt idx="7">
                  <c:v>0.96930225773717271</c:v>
                </c:pt>
                <c:pt idx="8">
                  <c:v>0.29803339041096127</c:v>
                </c:pt>
                <c:pt idx="9">
                  <c:v>0.73346822678842283</c:v>
                </c:pt>
                <c:pt idx="10">
                  <c:v>0.68155282851344867</c:v>
                </c:pt>
              </c:numCache>
            </c:numRef>
          </c:xVal>
          <c:yVal>
            <c:numRef>
              <c:f>atlas!$AA$26:$AA$36</c:f>
              <c:numCache>
                <c:formatCode>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atlas!$X$37:$X$73</c:f>
              <c:numCache>
                <c:formatCode>0.00</c:formatCode>
                <c:ptCount val="37"/>
                <c:pt idx="0">
                  <c:v>1.476175101471336</c:v>
                </c:pt>
                <c:pt idx="1">
                  <c:v>1.7113509639776678</c:v>
                </c:pt>
                <c:pt idx="2">
                  <c:v>1.4513556570268782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2.6622150875190242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1.7393184931506842</c:v>
                </c:pt>
                <c:pt idx="16">
                  <c:v>1.7393184931506842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0.73346822678842283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2.6622150875190242</c:v>
                </c:pt>
                <c:pt idx="23">
                  <c:v>2.6622150875190242</c:v>
                </c:pt>
                <c:pt idx="24">
                  <c:v>2.6622150875190242</c:v>
                </c:pt>
                <c:pt idx="25">
                  <c:v>2.6622150875190242</c:v>
                </c:pt>
                <c:pt idx="26">
                  <c:v>2.6622150875190242</c:v>
                </c:pt>
                <c:pt idx="27">
                  <c:v>2.6622150875190242</c:v>
                </c:pt>
                <c:pt idx="28">
                  <c:v>2.6622150875190242</c:v>
                </c:pt>
                <c:pt idx="29">
                  <c:v>1.476175101471336</c:v>
                </c:pt>
                <c:pt idx="30">
                  <c:v>1.8327396308980111</c:v>
                </c:pt>
                <c:pt idx="31">
                  <c:v>2.6622150875190242</c:v>
                </c:pt>
                <c:pt idx="32">
                  <c:v>2.5038222349061248</c:v>
                </c:pt>
                <c:pt idx="33">
                  <c:v>0.73346822678842283</c:v>
                </c:pt>
                <c:pt idx="34">
                  <c:v>0.98812750507355829</c:v>
                </c:pt>
                <c:pt idx="35">
                  <c:v>0.83762325596142873</c:v>
                </c:pt>
                <c:pt idx="36">
                  <c:v>1.3080764840172017E-2</c:v>
                </c:pt>
              </c:numCache>
            </c:numRef>
          </c:xVal>
          <c:yVal>
            <c:numRef>
              <c:f>atlas!$AA$37:$AA$73</c:f>
              <c:numCache>
                <c:formatCode>0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atlas!$X$74:$X$98</c:f>
              <c:numCache>
                <c:formatCode>0.00</c:formatCode>
                <c:ptCount val="25"/>
                <c:pt idx="0">
                  <c:v>2.6622150875190242</c:v>
                </c:pt>
                <c:pt idx="1">
                  <c:v>2.6622150875190242</c:v>
                </c:pt>
                <c:pt idx="2">
                  <c:v>2.6622150875190242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1.8651502409944118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2.6622150875190242</c:v>
                </c:pt>
                <c:pt idx="16">
                  <c:v>2.6622150875190242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2.6622150875190242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2.5038222349061248</c:v>
                </c:pt>
                <c:pt idx="23">
                  <c:v>2.0433265474378346</c:v>
                </c:pt>
                <c:pt idx="24">
                  <c:v>0.73919412734651579</c:v>
                </c:pt>
              </c:numCache>
            </c:numRef>
          </c:xVal>
          <c:yVal>
            <c:numRef>
              <c:f>atlas!$AA$74:$AA$98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</c:ser>
        <c:axId val="178555904"/>
        <c:axId val="178566656"/>
      </c:scatterChart>
      <c:valAx>
        <c:axId val="178555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duration (in years)</a:t>
                </a:r>
              </a:p>
            </c:rich>
          </c:tx>
          <c:layout>
            <c:manualLayout>
              <c:xMode val="edge"/>
              <c:yMode val="edge"/>
              <c:x val="0.38467159843572268"/>
              <c:y val="0.9132294250889876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1800"/>
            </a:pPr>
            <a:endParaRPr lang="el-GR"/>
          </a:p>
        </c:txPr>
        <c:crossAx val="178566656"/>
        <c:crossesAt val="-1"/>
        <c:crossBetween val="midCat"/>
        <c:majorUnit val="1"/>
      </c:valAx>
      <c:valAx>
        <c:axId val="178566656"/>
        <c:scaling>
          <c:orientation val="minMax"/>
          <c:min val="-1"/>
        </c:scaling>
        <c:delete val="1"/>
        <c:axPos val="l"/>
        <c:numFmt formatCode="0" sourceLinked="1"/>
        <c:minorTickMark val="out"/>
        <c:tickLblPos val="none"/>
        <c:crossAx val="178555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402320324802825"/>
          <c:y val="0.16233221874662929"/>
          <c:w val="0.17337818514816691"/>
          <c:h val="0.33704454751375584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biosql</a:t>
            </a:r>
            <a:r>
              <a:rPr lang="fr-FR" sz="2400"/>
              <a:t>: Span of table </a:t>
            </a:r>
            <a:r>
              <a:rPr lang="fr-FR" sz="2400" baseline="0"/>
              <a:t>durations by class </a:t>
            </a:r>
          </a:p>
          <a:p>
            <a:pPr>
              <a:defRPr sz="2400"/>
            </a:pPr>
            <a:r>
              <a:rPr lang="fr-FR" sz="2400" baseline="0"/>
              <a:t>(Electrolysis)</a:t>
            </a:r>
            <a:endParaRPr lang="fr-FR" sz="2400"/>
          </a:p>
        </c:rich>
      </c:tx>
      <c:layout>
        <c:manualLayout>
          <c:xMode val="edge"/>
          <c:yMode val="edge"/>
          <c:x val="0.13414959775178789"/>
          <c:y val="3.4429942832488402E-3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347E-2"/>
          <c:y val="7.137490098499269E-2"/>
          <c:w val="0.90629397471598849"/>
          <c:h val="0.73917894509761617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biosql!$X$11:$X$19</c:f>
              <c:numCache>
                <c:formatCode>0.00</c:formatCode>
                <c:ptCount val="9"/>
                <c:pt idx="0">
                  <c:v>8.0110857432767149E-2</c:v>
                </c:pt>
                <c:pt idx="1">
                  <c:v>8.0110857432767149E-2</c:v>
                </c:pt>
                <c:pt idx="2">
                  <c:v>8.0110857432767149E-2</c:v>
                </c:pt>
                <c:pt idx="3">
                  <c:v>0.61922250761034936</c:v>
                </c:pt>
                <c:pt idx="4">
                  <c:v>1.1364745370370306</c:v>
                </c:pt>
                <c:pt idx="5">
                  <c:v>5.9040525114169337E-2</c:v>
                </c:pt>
                <c:pt idx="6">
                  <c:v>8.0110857432767149E-2</c:v>
                </c:pt>
                <c:pt idx="7">
                  <c:v>8.0110857432767149E-2</c:v>
                </c:pt>
                <c:pt idx="8">
                  <c:v>0.65272434677827817</c:v>
                </c:pt>
              </c:numCache>
            </c:numRef>
          </c:xVal>
          <c:yVal>
            <c:numRef>
              <c:f>biosql!$AA$11:$AA$19</c:f>
              <c:numCache>
                <c:formatCode>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biosql!$X$20:$X$25</c:f>
              <c:numCache>
                <c:formatCode>0.00</c:formatCode>
                <c:ptCount val="6"/>
                <c:pt idx="0">
                  <c:v>0.72065192161338032</c:v>
                </c:pt>
                <c:pt idx="1">
                  <c:v>0.61922250761034936</c:v>
                </c:pt>
                <c:pt idx="2">
                  <c:v>5.9040525114169337E-2</c:v>
                </c:pt>
                <c:pt idx="3">
                  <c:v>3.0382737189241084E-3</c:v>
                </c:pt>
                <c:pt idx="4">
                  <c:v>0.43721981227801782</c:v>
                </c:pt>
                <c:pt idx="5">
                  <c:v>0.61922250761034936</c:v>
                </c:pt>
              </c:numCache>
            </c:numRef>
          </c:xVal>
          <c:yVal>
            <c:numRef>
              <c:f>biosql!$AA$20:$AA$25</c:f>
              <c:numCache>
                <c:formatCode>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biosql!$X$26:$X$27</c:f>
              <c:numCache>
                <c:formatCode>0.00</c:formatCode>
                <c:ptCount val="2"/>
                <c:pt idx="0">
                  <c:v>1.0628415461694416</c:v>
                </c:pt>
                <c:pt idx="1">
                  <c:v>0.9769773909183217</c:v>
                </c:pt>
              </c:numCache>
            </c:numRef>
          </c:xVal>
          <c:yVal>
            <c:numRef>
              <c:f>biosql!$AA$26:$AA$27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biosql!$X$28:$X$34</c:f>
              <c:numCache>
                <c:formatCode>0.00</c:formatCode>
                <c:ptCount val="7"/>
                <c:pt idx="0">
                  <c:v>9.5068185882800549</c:v>
                </c:pt>
                <c:pt idx="1">
                  <c:v>9.5658591133942235</c:v>
                </c:pt>
                <c:pt idx="2">
                  <c:v>9.5628208396753003</c:v>
                </c:pt>
                <c:pt idx="3">
                  <c:v>9.5068185882800549</c:v>
                </c:pt>
                <c:pt idx="4">
                  <c:v>9.5067854198376605</c:v>
                </c:pt>
                <c:pt idx="5">
                  <c:v>7.9407383307965498</c:v>
                </c:pt>
                <c:pt idx="6">
                  <c:v>9.4934608384069019</c:v>
                </c:pt>
              </c:numCache>
            </c:numRef>
          </c:xVal>
          <c:yVal>
            <c:numRef>
              <c:f>biosql!$AA$28:$AA$34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biosql!$X$35:$X$41</c:f>
              <c:numCache>
                <c:formatCode>0.00</c:formatCode>
                <c:ptCount val="7"/>
                <c:pt idx="0">
                  <c:v>9.5658591133942235</c:v>
                </c:pt>
                <c:pt idx="1">
                  <c:v>9.5653700849822556</c:v>
                </c:pt>
                <c:pt idx="2">
                  <c:v>9.5068185882800549</c:v>
                </c:pt>
                <c:pt idx="3">
                  <c:v>10.539798230593622</c:v>
                </c:pt>
                <c:pt idx="4">
                  <c:v>10.625662385844741</c:v>
                </c:pt>
                <c:pt idx="5">
                  <c:v>10.625662385844741</c:v>
                </c:pt>
                <c:pt idx="6">
                  <c:v>9.5067854198376605</c:v>
                </c:pt>
              </c:numCache>
            </c:numRef>
          </c:xVal>
          <c:yVal>
            <c:numRef>
              <c:f>biosql!$AA$35:$AA$41</c:f>
              <c:numCache>
                <c:formatCode>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biosql!$X$42:$X$55</c:f>
              <c:numCache>
                <c:formatCode>0.00</c:formatCode>
                <c:ptCount val="14"/>
                <c:pt idx="0">
                  <c:v>10.625662385844741</c:v>
                </c:pt>
                <c:pt idx="1">
                  <c:v>10.539798230593622</c:v>
                </c:pt>
                <c:pt idx="2">
                  <c:v>10.539798230593622</c:v>
                </c:pt>
                <c:pt idx="3">
                  <c:v>10.625662385844741</c:v>
                </c:pt>
                <c:pt idx="4">
                  <c:v>10.625662385844741</c:v>
                </c:pt>
                <c:pt idx="5">
                  <c:v>10.625662385844741</c:v>
                </c:pt>
                <c:pt idx="6">
                  <c:v>10.625662385844741</c:v>
                </c:pt>
                <c:pt idx="7">
                  <c:v>9.8373315892947755</c:v>
                </c:pt>
                <c:pt idx="8">
                  <c:v>10.537060692541864</c:v>
                </c:pt>
                <c:pt idx="9">
                  <c:v>9.5651310565702623</c:v>
                </c:pt>
                <c:pt idx="10">
                  <c:v>9.5651310565702623</c:v>
                </c:pt>
                <c:pt idx="11">
                  <c:v>10.625662385844741</c:v>
                </c:pt>
                <c:pt idx="12">
                  <c:v>10.625662385844741</c:v>
                </c:pt>
                <c:pt idx="13">
                  <c:v>10.003005834601717</c:v>
                </c:pt>
              </c:numCache>
            </c:numRef>
          </c:xVal>
          <c:yVal>
            <c:numRef>
              <c:f>biosql!$AA$42:$AA$55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</c:ser>
        <c:axId val="178692864"/>
        <c:axId val="178695168"/>
      </c:scatterChart>
      <c:valAx>
        <c:axId val="178692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duration (in years)</a:t>
                </a:r>
              </a:p>
            </c:rich>
          </c:tx>
          <c:layout>
            <c:manualLayout>
              <c:xMode val="edge"/>
              <c:yMode val="edge"/>
              <c:x val="0.38467159843572268"/>
              <c:y val="0.9132294250889876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1800"/>
            </a:pPr>
            <a:endParaRPr lang="el-GR"/>
          </a:p>
        </c:txPr>
        <c:crossAx val="178695168"/>
        <c:crossesAt val="-1"/>
        <c:crossBetween val="midCat"/>
        <c:majorUnit val="1"/>
      </c:valAx>
      <c:valAx>
        <c:axId val="178695168"/>
        <c:scaling>
          <c:orientation val="minMax"/>
          <c:min val="-1"/>
        </c:scaling>
        <c:delete val="1"/>
        <c:axPos val="l"/>
        <c:numFmt formatCode="0" sourceLinked="1"/>
        <c:minorTickMark val="out"/>
        <c:tickLblPos val="none"/>
        <c:crossAx val="178692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402320324802858"/>
          <c:y val="0.16233221874662929"/>
          <c:w val="0.17337818514816691"/>
          <c:h val="0.33704454751375595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mwiki</a:t>
            </a:r>
            <a:r>
              <a:rPr lang="fr-FR" sz="2400"/>
              <a:t>: Span of table </a:t>
            </a:r>
            <a:r>
              <a:rPr lang="fr-FR" sz="2400" baseline="0"/>
              <a:t>durations by class </a:t>
            </a:r>
          </a:p>
          <a:p>
            <a:pPr>
              <a:defRPr sz="2400"/>
            </a:pPr>
            <a:r>
              <a:rPr lang="fr-FR" sz="2400" baseline="0"/>
              <a:t>(Electrolysis)</a:t>
            </a:r>
            <a:endParaRPr lang="fr-FR" sz="2400"/>
          </a:p>
        </c:rich>
      </c:tx>
      <c:layout>
        <c:manualLayout>
          <c:xMode val="edge"/>
          <c:yMode val="edge"/>
          <c:x val="0.16840312009415531"/>
          <c:y val="2.262107647502979E-2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3313E-2"/>
          <c:y val="7.137490098499269E-2"/>
          <c:w val="0.90629397471598849"/>
          <c:h val="0.78027483550857757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mwiki!$X$11:$X$20</c:f>
              <c:numCache>
                <c:formatCode>0.00</c:formatCode>
                <c:ptCount val="10"/>
                <c:pt idx="0">
                  <c:v>0</c:v>
                </c:pt>
                <c:pt idx="1">
                  <c:v>0.87863165905630558</c:v>
                </c:pt>
                <c:pt idx="2">
                  <c:v>2.1163488077118191</c:v>
                </c:pt>
                <c:pt idx="3">
                  <c:v>0</c:v>
                </c:pt>
                <c:pt idx="4">
                  <c:v>0.16468566083207756</c:v>
                </c:pt>
                <c:pt idx="5">
                  <c:v>0.16468566083207756</c:v>
                </c:pt>
                <c:pt idx="6">
                  <c:v>0.16468566083207756</c:v>
                </c:pt>
                <c:pt idx="7">
                  <c:v>5.810705225775975E-2</c:v>
                </c:pt>
                <c:pt idx="8">
                  <c:v>0</c:v>
                </c:pt>
                <c:pt idx="9">
                  <c:v>4.9286434550993685E-2</c:v>
                </c:pt>
              </c:numCache>
            </c:numRef>
          </c:xVal>
          <c:yVal>
            <c:numRef>
              <c:f>mwiki!$AA$11:$AA$20</c:f>
              <c:numCache>
                <c:formatCode>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mwiki!$X$21:$X$29</c:f>
              <c:numCache>
                <c:formatCode>0.00</c:formatCode>
                <c:ptCount val="9"/>
                <c:pt idx="0">
                  <c:v>8.0214463153221693</c:v>
                </c:pt>
                <c:pt idx="1">
                  <c:v>2.1163488077118191</c:v>
                </c:pt>
                <c:pt idx="2">
                  <c:v>1.558222127092838</c:v>
                </c:pt>
                <c:pt idx="3">
                  <c:v>1.679978151953311</c:v>
                </c:pt>
                <c:pt idx="4">
                  <c:v>0.58185755961440255</c:v>
                </c:pt>
                <c:pt idx="5">
                  <c:v>6.3299829718417033</c:v>
                </c:pt>
                <c:pt idx="6">
                  <c:v>1.9101051813800027</c:v>
                </c:pt>
                <c:pt idx="7">
                  <c:v>6.2746385083699676E-3</c:v>
                </c:pt>
                <c:pt idx="8">
                  <c:v>0.25776737696600421</c:v>
                </c:pt>
              </c:numCache>
            </c:numRef>
          </c:xVal>
          <c:yVal>
            <c:numRef>
              <c:f>mwiki!$AA$21:$AA$29</c:f>
              <c:numCache>
                <c:formatCode>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mwiki!$X$30:$X$31</c:f>
              <c:numCache>
                <c:formatCode>0.00</c:formatCode>
                <c:ptCount val="2"/>
                <c:pt idx="0">
                  <c:v>0.77975409056318368</c:v>
                </c:pt>
                <c:pt idx="1">
                  <c:v>1.679978151953311</c:v>
                </c:pt>
              </c:numCache>
            </c:numRef>
          </c:xVal>
          <c:yVal>
            <c:numRef>
              <c:f>mwiki!$AA$30:$AA$31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mwiki!$X$32:$X$33</c:f>
              <c:numCache>
                <c:formatCode>0.00</c:formatCode>
                <c:ptCount val="2"/>
                <c:pt idx="0">
                  <c:v>0.8058302574835069</c:v>
                </c:pt>
                <c:pt idx="1">
                  <c:v>3.1019425418569182</c:v>
                </c:pt>
              </c:numCache>
            </c:numRef>
          </c:xVal>
          <c:yVal>
            <c:numRef>
              <c:f>mwiki!$AA$32:$AA$33</c:f>
              <c:numCache>
                <c:formatCode>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mwiki!$X$34:$X$78</c:f>
              <c:numCache>
                <c:formatCode>0.00</c:formatCode>
                <c:ptCount val="45"/>
                <c:pt idx="0">
                  <c:v>8.2331749746321599</c:v>
                </c:pt>
                <c:pt idx="1">
                  <c:v>6.1108068239472271</c:v>
                </c:pt>
                <c:pt idx="2">
                  <c:v>7.2155412227295699</c:v>
                </c:pt>
                <c:pt idx="3">
                  <c:v>6.0982213977676274</c:v>
                </c:pt>
                <c:pt idx="4">
                  <c:v>8.8987416920344842</c:v>
                </c:pt>
                <c:pt idx="5">
                  <c:v>7.829559329020781</c:v>
                </c:pt>
                <c:pt idx="6">
                  <c:v>2.8683371702181608</c:v>
                </c:pt>
                <c:pt idx="7">
                  <c:v>6.7823928843226646</c:v>
                </c:pt>
                <c:pt idx="8">
                  <c:v>8.8987416920344842</c:v>
                </c:pt>
                <c:pt idx="9">
                  <c:v>6.1852285324708101</c:v>
                </c:pt>
                <c:pt idx="10">
                  <c:v>5.8899137176560119</c:v>
                </c:pt>
                <c:pt idx="11">
                  <c:v>4.0428388508371231</c:v>
                </c:pt>
                <c:pt idx="12">
                  <c:v>1.5036703767123183</c:v>
                </c:pt>
                <c:pt idx="13">
                  <c:v>5.9051621638761898</c:v>
                </c:pt>
                <c:pt idx="14">
                  <c:v>8.8987416920344842</c:v>
                </c:pt>
                <c:pt idx="15">
                  <c:v>3.1019425418569182</c:v>
                </c:pt>
                <c:pt idx="16">
                  <c:v>3.1018892059867924</c:v>
                </c:pt>
                <c:pt idx="17">
                  <c:v>8.8987416920344842</c:v>
                </c:pt>
                <c:pt idx="18">
                  <c:v>3.9698691019786789</c:v>
                </c:pt>
                <c:pt idx="19">
                  <c:v>3.9698474759005538</c:v>
                </c:pt>
                <c:pt idx="20">
                  <c:v>6.0326727232369128</c:v>
                </c:pt>
                <c:pt idx="21">
                  <c:v>7.8299823693556538</c:v>
                </c:pt>
                <c:pt idx="22">
                  <c:v>2.6896072742262693</c:v>
                </c:pt>
                <c:pt idx="23">
                  <c:v>0.69831963470319292</c:v>
                </c:pt>
                <c:pt idx="24">
                  <c:v>1.8902382356671645</c:v>
                </c:pt>
                <c:pt idx="25">
                  <c:v>1.5036703767123183</c:v>
                </c:pt>
                <c:pt idx="26">
                  <c:v>1.5036703767123183</c:v>
                </c:pt>
                <c:pt idx="27">
                  <c:v>8.546667935058343</c:v>
                </c:pt>
                <c:pt idx="28">
                  <c:v>8.8987416920344842</c:v>
                </c:pt>
                <c:pt idx="29">
                  <c:v>5.3655086250634056</c:v>
                </c:pt>
                <c:pt idx="30">
                  <c:v>7.4275937975646826</c:v>
                </c:pt>
                <c:pt idx="31">
                  <c:v>5.1534944190766128</c:v>
                </c:pt>
                <c:pt idx="32">
                  <c:v>2.6303791856925258</c:v>
                </c:pt>
                <c:pt idx="33">
                  <c:v>4.2367577371892375</c:v>
                </c:pt>
                <c:pt idx="34">
                  <c:v>7.2155412227295699</c:v>
                </c:pt>
                <c:pt idx="35">
                  <c:v>7.8136599124809534</c:v>
                </c:pt>
                <c:pt idx="36">
                  <c:v>2.8139379122272956</c:v>
                </c:pt>
                <c:pt idx="37">
                  <c:v>5.3662905568239436</c:v>
                </c:pt>
                <c:pt idx="38">
                  <c:v>8.8987416920344842</c:v>
                </c:pt>
                <c:pt idx="39">
                  <c:v>8.8987416920344842</c:v>
                </c:pt>
                <c:pt idx="40">
                  <c:v>7.5360683663115093</c:v>
                </c:pt>
                <c:pt idx="41">
                  <c:v>8.8987416920344842</c:v>
                </c:pt>
                <c:pt idx="42">
                  <c:v>5.7258990677321178</c:v>
                </c:pt>
                <c:pt idx="43">
                  <c:v>7.2155412227295699</c:v>
                </c:pt>
                <c:pt idx="44">
                  <c:v>8.8987416920344842</c:v>
                </c:pt>
              </c:numCache>
            </c:numRef>
          </c:xVal>
          <c:yVal>
            <c:numRef>
              <c:f>mwiki!$AA$34:$AA$78</c:f>
              <c:numCache>
                <c:formatCode>0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mwiki!$X$79:$X$81</c:f>
              <c:numCache>
                <c:formatCode>0.00</c:formatCode>
                <c:ptCount val="3"/>
                <c:pt idx="0">
                  <c:v>8.8987416920344842</c:v>
                </c:pt>
                <c:pt idx="1">
                  <c:v>8.8987416920344842</c:v>
                </c:pt>
                <c:pt idx="2">
                  <c:v>0.64965293632671939</c:v>
                </c:pt>
              </c:numCache>
            </c:numRef>
          </c:xVal>
          <c:yVal>
            <c:numRef>
              <c:f>mwiki!$AA$79:$AA$81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</c:ser>
        <c:axId val="178740224"/>
        <c:axId val="178763264"/>
      </c:scatterChart>
      <c:valAx>
        <c:axId val="178740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duration (in years)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800"/>
            </a:pPr>
            <a:endParaRPr lang="el-GR"/>
          </a:p>
        </c:txPr>
        <c:crossAx val="178763264"/>
        <c:crossesAt val="-1"/>
        <c:crossBetween val="midCat"/>
      </c:valAx>
      <c:valAx>
        <c:axId val="178763264"/>
        <c:scaling>
          <c:orientation val="minMax"/>
          <c:min val="-1"/>
        </c:scaling>
        <c:delete val="1"/>
        <c:axPos val="l"/>
        <c:numFmt formatCode="0" sourceLinked="1"/>
        <c:minorTickMark val="out"/>
        <c:tickLblPos val="none"/>
        <c:crossAx val="178740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402320324802825"/>
          <c:y val="0.16233221874662929"/>
          <c:w val="0.17337818514816691"/>
          <c:h val="0.33704454751375584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nothing happens o</a:t>
            </a:r>
            <a:r>
              <a:rPr lang="fr-FR" baseline="0"/>
              <a:t>ver time </a:t>
            </a:r>
          </a:p>
          <a:p>
            <a:pPr>
              <a:defRPr/>
            </a:pPr>
            <a:r>
              <a:rPr lang="fr-FR" baseline="0"/>
              <a:t>(scaleUp </a:t>
            </a:r>
            <a:r>
              <a:rPr lang="fr-FR" sz="1800" b="1" i="0" u="none" strike="noStrike" baseline="0"/>
              <a:t>over </a:t>
            </a:r>
            <a:r>
              <a:rPr lang="fr-FR" baseline="0"/>
              <a:t>dur(years) )</a:t>
            </a:r>
            <a:endParaRPr lang="fr-FR"/>
          </a:p>
        </c:rich>
      </c:tx>
      <c:overlay val="1"/>
    </c:title>
    <c:plotArea>
      <c:layout>
        <c:manualLayout>
          <c:layoutTarget val="inner"/>
          <c:xMode val="edge"/>
          <c:yMode val="edge"/>
          <c:x val="6.0516094630383988E-2"/>
          <c:y val="3.0417862150792802E-2"/>
          <c:w val="0.8892049554753737"/>
          <c:h val="0.9009474706072699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atlas!$X$11:$X$17</c:f>
              <c:numCache>
                <c:formatCode>0.00</c:formatCode>
                <c:ptCount val="7"/>
                <c:pt idx="0">
                  <c:v>0.72893908548961017</c:v>
                </c:pt>
                <c:pt idx="1">
                  <c:v>0.72893908548961017</c:v>
                </c:pt>
                <c:pt idx="2">
                  <c:v>1.0782883054284181E-2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0.72893908548961017</c:v>
                </c:pt>
              </c:numCache>
            </c:numRef>
          </c:xVal>
          <c:yVal>
            <c:numRef>
              <c:f>atlas!$O$11:$O$17</c:f>
              <c:numCache>
                <c:formatCode>0.00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atlas!$X$18:$X$23</c:f>
              <c:numCache>
                <c:formatCode>0.00</c:formatCode>
                <c:ptCount val="6"/>
                <c:pt idx="0">
                  <c:v>0.72893908548961017</c:v>
                </c:pt>
                <c:pt idx="1">
                  <c:v>0.72893908548961017</c:v>
                </c:pt>
                <c:pt idx="2">
                  <c:v>0.72893908548961017</c:v>
                </c:pt>
                <c:pt idx="3">
                  <c:v>0.72893908548961017</c:v>
                </c:pt>
                <c:pt idx="4">
                  <c:v>1.0575555238457739</c:v>
                </c:pt>
                <c:pt idx="5">
                  <c:v>0.72893908548961017</c:v>
                </c:pt>
              </c:numCache>
            </c:numRef>
          </c:xVal>
          <c:yVal>
            <c:numRef>
              <c:f>atlas!$O$18:$O$23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atlas!$X$24:$X$25</c:f>
              <c:numCache>
                <c:formatCode>0.00</c:formatCode>
                <c:ptCount val="2"/>
                <c:pt idx="0">
                  <c:v>1.6142395040588469</c:v>
                </c:pt>
                <c:pt idx="1">
                  <c:v>1.6924684804667678</c:v>
                </c:pt>
              </c:numCache>
            </c:numRef>
          </c:xVal>
          <c:yVal>
            <c:numRef>
              <c:f>atlas!$O$24:$O$25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atlas!$X$26:$X$36</c:f>
              <c:numCache>
                <c:formatCode>0.00</c:formatCode>
                <c:ptCount val="11"/>
                <c:pt idx="0">
                  <c:v>0.73346822678842283</c:v>
                </c:pt>
                <c:pt idx="1">
                  <c:v>0.73346822678842283</c:v>
                </c:pt>
                <c:pt idx="2">
                  <c:v>0.73346822678842283</c:v>
                </c:pt>
                <c:pt idx="3">
                  <c:v>0.73346822678842283</c:v>
                </c:pt>
                <c:pt idx="4">
                  <c:v>0.65749939751393904</c:v>
                </c:pt>
                <c:pt idx="5">
                  <c:v>0.79631643201420255</c:v>
                </c:pt>
                <c:pt idx="6">
                  <c:v>0.79631643201420255</c:v>
                </c:pt>
                <c:pt idx="7">
                  <c:v>0.96930225773717271</c:v>
                </c:pt>
                <c:pt idx="8">
                  <c:v>0.29803339041096127</c:v>
                </c:pt>
                <c:pt idx="9">
                  <c:v>0.73346822678842283</c:v>
                </c:pt>
                <c:pt idx="10">
                  <c:v>0.68155282851344867</c:v>
                </c:pt>
              </c:numCache>
            </c:numRef>
          </c:xVal>
          <c:yVal>
            <c:numRef>
              <c:f>atlas!$O$26:$O$36</c:f>
              <c:numCache>
                <c:formatCode>0.00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atlas!$X$37:$X$73</c:f>
              <c:numCache>
                <c:formatCode>0.00</c:formatCode>
                <c:ptCount val="37"/>
                <c:pt idx="0">
                  <c:v>1.476175101471336</c:v>
                </c:pt>
                <c:pt idx="1">
                  <c:v>1.7113509639776678</c:v>
                </c:pt>
                <c:pt idx="2">
                  <c:v>1.4513556570268782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2.6622150875190242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1.7393184931506842</c:v>
                </c:pt>
                <c:pt idx="16">
                  <c:v>1.7393184931506842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0.73346822678842283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2.6622150875190242</c:v>
                </c:pt>
                <c:pt idx="23">
                  <c:v>2.6622150875190242</c:v>
                </c:pt>
                <c:pt idx="24">
                  <c:v>2.6622150875190242</c:v>
                </c:pt>
                <c:pt idx="25">
                  <c:v>2.6622150875190242</c:v>
                </c:pt>
                <c:pt idx="26">
                  <c:v>2.6622150875190242</c:v>
                </c:pt>
                <c:pt idx="27">
                  <c:v>2.6622150875190242</c:v>
                </c:pt>
                <c:pt idx="28">
                  <c:v>2.6622150875190242</c:v>
                </c:pt>
                <c:pt idx="29">
                  <c:v>1.476175101471336</c:v>
                </c:pt>
                <c:pt idx="30">
                  <c:v>1.8327396308980111</c:v>
                </c:pt>
                <c:pt idx="31">
                  <c:v>2.6622150875190242</c:v>
                </c:pt>
                <c:pt idx="32">
                  <c:v>2.5038222349061248</c:v>
                </c:pt>
                <c:pt idx="33">
                  <c:v>0.73346822678842283</c:v>
                </c:pt>
                <c:pt idx="34">
                  <c:v>0.98812750507355829</c:v>
                </c:pt>
                <c:pt idx="35">
                  <c:v>0.83762325596142873</c:v>
                </c:pt>
                <c:pt idx="36">
                  <c:v>1.3080764840172017E-2</c:v>
                </c:pt>
              </c:numCache>
            </c:numRef>
          </c:xVal>
          <c:yVal>
            <c:numRef>
              <c:f>atlas!$O$37:$O$73</c:f>
              <c:numCache>
                <c:formatCode>0.00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1.5</c:v>
                </c:pt>
                <c:pt idx="17">
                  <c:v>0.8571428571428571</c:v>
                </c:pt>
                <c:pt idx="18">
                  <c:v>0.8571428571428571</c:v>
                </c:pt>
                <c:pt idx="19">
                  <c:v>1.1666666666666667</c:v>
                </c:pt>
                <c:pt idx="20">
                  <c:v>1.1666666666666667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1.1666666666666667</c:v>
                </c:pt>
                <c:pt idx="28">
                  <c:v>1.1666666666666667</c:v>
                </c:pt>
                <c:pt idx="29">
                  <c:v>1</c:v>
                </c:pt>
                <c:pt idx="30">
                  <c:v>1</c:v>
                </c:pt>
                <c:pt idx="31">
                  <c:v>1.25</c:v>
                </c:pt>
                <c:pt idx="32">
                  <c:v>1.1666666666666667</c:v>
                </c:pt>
                <c:pt idx="33">
                  <c:v>1.25</c:v>
                </c:pt>
                <c:pt idx="34">
                  <c:v>1.3333333333333333</c:v>
                </c:pt>
                <c:pt idx="35">
                  <c:v>1</c:v>
                </c:pt>
                <c:pt idx="36">
                  <c:v>1.3333333333333333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atlas!$X$74:$X$98</c:f>
              <c:numCache>
                <c:formatCode>0.00</c:formatCode>
                <c:ptCount val="25"/>
                <c:pt idx="0">
                  <c:v>2.6622150875190242</c:v>
                </c:pt>
                <c:pt idx="1">
                  <c:v>2.6622150875190242</c:v>
                </c:pt>
                <c:pt idx="2">
                  <c:v>2.6622150875190242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1.8651502409944118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2.6622150875190242</c:v>
                </c:pt>
                <c:pt idx="16">
                  <c:v>2.6622150875190242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2.6622150875190242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2.5038222349061248</c:v>
                </c:pt>
                <c:pt idx="23">
                  <c:v>2.0433265474378346</c:v>
                </c:pt>
                <c:pt idx="24">
                  <c:v>0.73919412734651579</c:v>
                </c:pt>
              </c:numCache>
            </c:numRef>
          </c:xVal>
          <c:yVal>
            <c:numRef>
              <c:f>atlas!$O$74:$O$98</c:f>
              <c:numCache>
                <c:formatCode>0.00</c:formatCode>
                <c:ptCount val="25"/>
                <c:pt idx="0">
                  <c:v>1.2857142857142858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1.3333333333333333</c:v>
                </c:pt>
                <c:pt idx="5">
                  <c:v>0.90909090909090906</c:v>
                </c:pt>
                <c:pt idx="6">
                  <c:v>1.3333333333333333</c:v>
                </c:pt>
                <c:pt idx="7">
                  <c:v>1.5</c:v>
                </c:pt>
                <c:pt idx="8">
                  <c:v>1</c:v>
                </c:pt>
                <c:pt idx="9">
                  <c:v>1.2</c:v>
                </c:pt>
                <c:pt idx="10">
                  <c:v>1.1428571428571428</c:v>
                </c:pt>
                <c:pt idx="11">
                  <c:v>0.875</c:v>
                </c:pt>
                <c:pt idx="12">
                  <c:v>1</c:v>
                </c:pt>
                <c:pt idx="13">
                  <c:v>1.5</c:v>
                </c:pt>
                <c:pt idx="14">
                  <c:v>1</c:v>
                </c:pt>
                <c:pt idx="15">
                  <c:v>1.3333333333333333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1.2</c:v>
                </c:pt>
                <c:pt idx="20">
                  <c:v>1.1111111111111112</c:v>
                </c:pt>
                <c:pt idx="21">
                  <c:v>1</c:v>
                </c:pt>
                <c:pt idx="22">
                  <c:v>1.3333333333333333</c:v>
                </c:pt>
                <c:pt idx="23">
                  <c:v>1</c:v>
                </c:pt>
                <c:pt idx="24">
                  <c:v>0.83333333333333337</c:v>
                </c:pt>
              </c:numCache>
            </c:numRef>
          </c:yVal>
        </c:ser>
        <c:axId val="174301952"/>
        <c:axId val="174303872"/>
      </c:scatterChart>
      <c:valAx>
        <c:axId val="174301952"/>
        <c:scaling>
          <c:orientation val="minMax"/>
        </c:scaling>
        <c:axPos val="b"/>
        <c:numFmt formatCode="0.00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303872"/>
        <c:crosses val="autoZero"/>
        <c:crossBetween val="midCat"/>
      </c:valAx>
      <c:valAx>
        <c:axId val="174303872"/>
        <c:scaling>
          <c:orientation val="minMax"/>
        </c:scaling>
        <c:axPos val="l"/>
        <c:numFmt formatCode="0.00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301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50205293187186"/>
          <c:y val="0.12945550641786224"/>
          <c:w val="0.15534995823039219"/>
          <c:h val="0.33704454751375468"/>
        </c:manualLayout>
      </c:layout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electrolysis </a:t>
            </a:r>
            <a:r>
              <a:rPr lang="en-US"/>
              <a:t>rotated</a:t>
            </a:r>
            <a:endParaRPr lang="fr-FR" baseline="0"/>
          </a:p>
          <a:p>
            <a:pPr>
              <a:defRPr/>
            </a:pPr>
            <a:r>
              <a:rPr lang="fr-FR" baseline="0"/>
              <a:t>(dur(years) over class)</a:t>
            </a:r>
            <a:endParaRPr lang="fr-FR"/>
          </a:p>
        </c:rich>
      </c:tx>
      <c:overlay val="1"/>
    </c:title>
    <c:plotArea>
      <c:layout>
        <c:manualLayout>
          <c:layoutTarget val="inner"/>
          <c:xMode val="edge"/>
          <c:yMode val="edge"/>
          <c:x val="6.0516094630383953E-2"/>
          <c:y val="3.0417862150792802E-2"/>
          <c:w val="0.8892049554753737"/>
          <c:h val="0.9009474706072699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atlas!$R$11:$R$17</c:f>
              <c:numCache>
                <c:formatCode>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xVal>
          <c:yVal>
            <c:numRef>
              <c:f>atlas!$X$11:$X$17</c:f>
              <c:numCache>
                <c:formatCode>0.00</c:formatCode>
                <c:ptCount val="7"/>
                <c:pt idx="0">
                  <c:v>0.72893908548961017</c:v>
                </c:pt>
                <c:pt idx="1">
                  <c:v>0.72893908548961017</c:v>
                </c:pt>
                <c:pt idx="2">
                  <c:v>1.0782883054284181E-2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0.72893908548961017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atlas!$R$18:$R$23</c:f>
              <c:numCache>
                <c:formatCode>0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xVal>
          <c:yVal>
            <c:numRef>
              <c:f>atlas!$X$18:$X$23</c:f>
              <c:numCache>
                <c:formatCode>0.00</c:formatCode>
                <c:ptCount val="6"/>
                <c:pt idx="0">
                  <c:v>0.72893908548961017</c:v>
                </c:pt>
                <c:pt idx="1">
                  <c:v>0.72893908548961017</c:v>
                </c:pt>
                <c:pt idx="2">
                  <c:v>0.72893908548961017</c:v>
                </c:pt>
                <c:pt idx="3">
                  <c:v>0.72893908548961017</c:v>
                </c:pt>
                <c:pt idx="4">
                  <c:v>1.0575555238457739</c:v>
                </c:pt>
                <c:pt idx="5">
                  <c:v>0.72893908548961017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atlas!$R$24:$R$25</c:f>
              <c:numCache>
                <c:formatCode>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atlas!$X$24:$X$25</c:f>
              <c:numCache>
                <c:formatCode>0.00</c:formatCode>
                <c:ptCount val="2"/>
                <c:pt idx="0">
                  <c:v>1.6142395040588469</c:v>
                </c:pt>
                <c:pt idx="1">
                  <c:v>1.6924684804667678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atlas!$R$26:$R$36</c:f>
              <c:numCache>
                <c:formatCode>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xVal>
          <c:yVal>
            <c:numRef>
              <c:f>atlas!$X$26:$X$36</c:f>
              <c:numCache>
                <c:formatCode>0.00</c:formatCode>
                <c:ptCount val="11"/>
                <c:pt idx="0">
                  <c:v>0.73346822678842283</c:v>
                </c:pt>
                <c:pt idx="1">
                  <c:v>0.73346822678842283</c:v>
                </c:pt>
                <c:pt idx="2">
                  <c:v>0.73346822678842283</c:v>
                </c:pt>
                <c:pt idx="3">
                  <c:v>0.73346822678842283</c:v>
                </c:pt>
                <c:pt idx="4">
                  <c:v>0.65749939751393904</c:v>
                </c:pt>
                <c:pt idx="5">
                  <c:v>0.79631643201420255</c:v>
                </c:pt>
                <c:pt idx="6">
                  <c:v>0.79631643201420255</c:v>
                </c:pt>
                <c:pt idx="7">
                  <c:v>0.96930225773717271</c:v>
                </c:pt>
                <c:pt idx="8">
                  <c:v>0.29803339041096127</c:v>
                </c:pt>
                <c:pt idx="9">
                  <c:v>0.73346822678842283</c:v>
                </c:pt>
                <c:pt idx="10">
                  <c:v>0.68155282851344867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atlas!$R$37:$R$73</c:f>
              <c:numCache>
                <c:formatCode>0</c:formatCode>
                <c:ptCount val="37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</c:numCache>
            </c:numRef>
          </c:xVal>
          <c:yVal>
            <c:numRef>
              <c:f>atlas!$X$37:$X$73</c:f>
              <c:numCache>
                <c:formatCode>0.00</c:formatCode>
                <c:ptCount val="37"/>
                <c:pt idx="0">
                  <c:v>1.476175101471336</c:v>
                </c:pt>
                <c:pt idx="1">
                  <c:v>1.7113509639776678</c:v>
                </c:pt>
                <c:pt idx="2">
                  <c:v>1.4513556570268782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2.6622150875190242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1.7393184931506842</c:v>
                </c:pt>
                <c:pt idx="16">
                  <c:v>1.7393184931506842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0.73346822678842283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2.6622150875190242</c:v>
                </c:pt>
                <c:pt idx="23">
                  <c:v>2.6622150875190242</c:v>
                </c:pt>
                <c:pt idx="24">
                  <c:v>2.6622150875190242</c:v>
                </c:pt>
                <c:pt idx="25">
                  <c:v>2.6622150875190242</c:v>
                </c:pt>
                <c:pt idx="26">
                  <c:v>2.6622150875190242</c:v>
                </c:pt>
                <c:pt idx="27">
                  <c:v>2.6622150875190242</c:v>
                </c:pt>
                <c:pt idx="28">
                  <c:v>2.6622150875190242</c:v>
                </c:pt>
                <c:pt idx="29">
                  <c:v>1.476175101471336</c:v>
                </c:pt>
                <c:pt idx="30">
                  <c:v>1.8327396308980111</c:v>
                </c:pt>
                <c:pt idx="31">
                  <c:v>2.6622150875190242</c:v>
                </c:pt>
                <c:pt idx="32">
                  <c:v>2.5038222349061248</c:v>
                </c:pt>
                <c:pt idx="33">
                  <c:v>0.73346822678842283</c:v>
                </c:pt>
                <c:pt idx="34">
                  <c:v>0.98812750507355829</c:v>
                </c:pt>
                <c:pt idx="35">
                  <c:v>0.83762325596142873</c:v>
                </c:pt>
                <c:pt idx="36">
                  <c:v>1.3080764840172017E-2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atlas!$R$74:$R$98</c:f>
              <c:numCache>
                <c:formatCode>0</c:formatCode>
                <c:ptCount val="2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</c:numCache>
            </c:numRef>
          </c:xVal>
          <c:yVal>
            <c:numRef>
              <c:f>atlas!$X$74:$X$98</c:f>
              <c:numCache>
                <c:formatCode>0.00</c:formatCode>
                <c:ptCount val="25"/>
                <c:pt idx="0">
                  <c:v>2.6622150875190242</c:v>
                </c:pt>
                <c:pt idx="1">
                  <c:v>2.6622150875190242</c:v>
                </c:pt>
                <c:pt idx="2">
                  <c:v>2.6622150875190242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1.8651502409944118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2.6622150875190242</c:v>
                </c:pt>
                <c:pt idx="16">
                  <c:v>2.6622150875190242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2.6622150875190242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2.5038222349061248</c:v>
                </c:pt>
                <c:pt idx="23">
                  <c:v>2.0433265474378346</c:v>
                </c:pt>
                <c:pt idx="24">
                  <c:v>0.73919412734651579</c:v>
                </c:pt>
              </c:numCache>
            </c:numRef>
          </c:yVal>
        </c:ser>
        <c:axId val="174368640"/>
        <c:axId val="174379008"/>
      </c:scatterChart>
      <c:valAx>
        <c:axId val="174368640"/>
        <c:scaling>
          <c:orientation val="minMax"/>
          <c:max val="24"/>
          <c:min val="10"/>
        </c:scaling>
        <c:axPos val="b"/>
        <c:numFmt formatCode="#,##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379008"/>
        <c:crosses val="autoZero"/>
        <c:crossBetween val="midCat"/>
        <c:majorUnit val="10"/>
        <c:minorUnit val="1"/>
      </c:valAx>
      <c:valAx>
        <c:axId val="174379008"/>
        <c:scaling>
          <c:orientation val="minMax"/>
        </c:scaling>
        <c:axPos val="l"/>
        <c:numFmt formatCode="0.00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368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9713725636077635"/>
          <c:y val="0.17055139682882203"/>
          <c:w val="0.15534995823039208"/>
          <c:h val="0.33704454751375457"/>
        </c:manualLayout>
      </c:layout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atlas: Electrolysis </a:t>
            </a:r>
            <a:r>
              <a:rPr lang="fr-FR" baseline="0"/>
              <a:t>(dur(years)  over class)</a:t>
            </a:r>
            <a:endParaRPr lang="fr-FR"/>
          </a:p>
        </c:rich>
      </c:tx>
      <c:layout>
        <c:manualLayout>
          <c:xMode val="edge"/>
          <c:yMode val="edge"/>
          <c:x val="8.3003964351920728E-2"/>
          <c:y val="0.17534246575342596"/>
        </c:manualLayout>
      </c:layout>
      <c:overlay val="1"/>
    </c:title>
    <c:plotArea>
      <c:layout>
        <c:manualLayout>
          <c:layoutTarget val="inner"/>
          <c:xMode val="edge"/>
          <c:yMode val="edge"/>
          <c:x val="6.0516164951222966E-2"/>
          <c:y val="0.14925099773487221"/>
          <c:w val="0.90629397471598849"/>
          <c:h val="0.81327623773055768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atlas!$X$11:$X$17</c:f>
              <c:numCache>
                <c:formatCode>0.00</c:formatCode>
                <c:ptCount val="7"/>
                <c:pt idx="0">
                  <c:v>0.72893908548961017</c:v>
                </c:pt>
                <c:pt idx="1">
                  <c:v>0.72893908548961017</c:v>
                </c:pt>
                <c:pt idx="2">
                  <c:v>1.0782883054284181E-2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0.72893908548961017</c:v>
                </c:pt>
              </c:numCache>
            </c:numRef>
          </c:xVal>
          <c:yVal>
            <c:numRef>
              <c:f>atlas!$R$11:$R$17</c:f>
              <c:numCache>
                <c:formatCode>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atlas!$X$18:$X$23</c:f>
              <c:numCache>
                <c:formatCode>0.00</c:formatCode>
                <c:ptCount val="6"/>
                <c:pt idx="0">
                  <c:v>0.72893908548961017</c:v>
                </c:pt>
                <c:pt idx="1">
                  <c:v>0.72893908548961017</c:v>
                </c:pt>
                <c:pt idx="2">
                  <c:v>0.72893908548961017</c:v>
                </c:pt>
                <c:pt idx="3">
                  <c:v>0.72893908548961017</c:v>
                </c:pt>
                <c:pt idx="4">
                  <c:v>1.0575555238457739</c:v>
                </c:pt>
                <c:pt idx="5">
                  <c:v>0.72893908548961017</c:v>
                </c:pt>
              </c:numCache>
            </c:numRef>
          </c:xVal>
          <c:yVal>
            <c:numRef>
              <c:f>atlas!$R$18:$R$23</c:f>
              <c:numCache>
                <c:formatCode>0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atlas!$X$24:$X$25</c:f>
              <c:numCache>
                <c:formatCode>0.00</c:formatCode>
                <c:ptCount val="2"/>
                <c:pt idx="0">
                  <c:v>1.6142395040588469</c:v>
                </c:pt>
                <c:pt idx="1">
                  <c:v>1.6924684804667678</c:v>
                </c:pt>
              </c:numCache>
            </c:numRef>
          </c:xVal>
          <c:yVal>
            <c:numRef>
              <c:f>atlas!$R$24:$R$25</c:f>
              <c:numCache>
                <c:formatCode>0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atlas!$X$26:$X$36</c:f>
              <c:numCache>
                <c:formatCode>0.00</c:formatCode>
                <c:ptCount val="11"/>
                <c:pt idx="0">
                  <c:v>0.73346822678842283</c:v>
                </c:pt>
                <c:pt idx="1">
                  <c:v>0.73346822678842283</c:v>
                </c:pt>
                <c:pt idx="2">
                  <c:v>0.73346822678842283</c:v>
                </c:pt>
                <c:pt idx="3">
                  <c:v>0.73346822678842283</c:v>
                </c:pt>
                <c:pt idx="4">
                  <c:v>0.65749939751393904</c:v>
                </c:pt>
                <c:pt idx="5">
                  <c:v>0.79631643201420255</c:v>
                </c:pt>
                <c:pt idx="6">
                  <c:v>0.79631643201420255</c:v>
                </c:pt>
                <c:pt idx="7">
                  <c:v>0.96930225773717271</c:v>
                </c:pt>
                <c:pt idx="8">
                  <c:v>0.29803339041096127</c:v>
                </c:pt>
                <c:pt idx="9">
                  <c:v>0.73346822678842283</c:v>
                </c:pt>
                <c:pt idx="10">
                  <c:v>0.68155282851344867</c:v>
                </c:pt>
              </c:numCache>
            </c:numRef>
          </c:xVal>
          <c:yVal>
            <c:numRef>
              <c:f>atlas!$R$26:$R$36</c:f>
              <c:numCache>
                <c:formatCode>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atlas!$X$37:$X$73</c:f>
              <c:numCache>
                <c:formatCode>0.00</c:formatCode>
                <c:ptCount val="37"/>
                <c:pt idx="0">
                  <c:v>1.476175101471336</c:v>
                </c:pt>
                <c:pt idx="1">
                  <c:v>1.7113509639776678</c:v>
                </c:pt>
                <c:pt idx="2">
                  <c:v>1.4513556570268782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2.6622150875190242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1.7393184931506842</c:v>
                </c:pt>
                <c:pt idx="16">
                  <c:v>1.7393184931506842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0.73346822678842283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2.6622150875190242</c:v>
                </c:pt>
                <c:pt idx="23">
                  <c:v>2.6622150875190242</c:v>
                </c:pt>
                <c:pt idx="24">
                  <c:v>2.6622150875190242</c:v>
                </c:pt>
                <c:pt idx="25">
                  <c:v>2.6622150875190242</c:v>
                </c:pt>
                <c:pt idx="26">
                  <c:v>2.6622150875190242</c:v>
                </c:pt>
                <c:pt idx="27">
                  <c:v>2.6622150875190242</c:v>
                </c:pt>
                <c:pt idx="28">
                  <c:v>2.6622150875190242</c:v>
                </c:pt>
                <c:pt idx="29">
                  <c:v>1.476175101471336</c:v>
                </c:pt>
                <c:pt idx="30">
                  <c:v>1.8327396308980111</c:v>
                </c:pt>
                <c:pt idx="31">
                  <c:v>2.6622150875190242</c:v>
                </c:pt>
                <c:pt idx="32">
                  <c:v>2.5038222349061248</c:v>
                </c:pt>
                <c:pt idx="33">
                  <c:v>0.73346822678842283</c:v>
                </c:pt>
                <c:pt idx="34">
                  <c:v>0.98812750507355829</c:v>
                </c:pt>
                <c:pt idx="35">
                  <c:v>0.83762325596142873</c:v>
                </c:pt>
                <c:pt idx="36">
                  <c:v>1.3080764840172017E-2</c:v>
                </c:pt>
              </c:numCache>
            </c:numRef>
          </c:xVal>
          <c:yVal>
            <c:numRef>
              <c:f>atlas!$R$37:$R$73</c:f>
              <c:numCache>
                <c:formatCode>0</c:formatCode>
                <c:ptCount val="37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atlas!$X$74:$X$98</c:f>
              <c:numCache>
                <c:formatCode>0.00</c:formatCode>
                <c:ptCount val="25"/>
                <c:pt idx="0">
                  <c:v>2.6622150875190242</c:v>
                </c:pt>
                <c:pt idx="1">
                  <c:v>2.6622150875190242</c:v>
                </c:pt>
                <c:pt idx="2">
                  <c:v>2.6622150875190242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1.8651502409944118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2.6622150875190242</c:v>
                </c:pt>
                <c:pt idx="16">
                  <c:v>2.6622150875190242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2.6622150875190242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2.5038222349061248</c:v>
                </c:pt>
                <c:pt idx="23">
                  <c:v>2.0433265474378346</c:v>
                </c:pt>
                <c:pt idx="24">
                  <c:v>0.73919412734651579</c:v>
                </c:pt>
              </c:numCache>
            </c:numRef>
          </c:xVal>
          <c:yVal>
            <c:numRef>
              <c:f>atlas!$R$74:$R$98</c:f>
              <c:numCache>
                <c:formatCode>0</c:formatCode>
                <c:ptCount val="2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</c:numCache>
            </c:numRef>
          </c:yVal>
        </c:ser>
        <c:axId val="174427136"/>
        <c:axId val="174446080"/>
      </c:scatterChart>
      <c:valAx>
        <c:axId val="174427136"/>
        <c:scaling>
          <c:orientation val="minMax"/>
          <c:max val="2.7"/>
          <c:min val="0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</c:title>
        <c:numFmt formatCode="0.00" sourceLinked="1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4446080"/>
        <c:crosses val="autoZero"/>
        <c:crossBetween val="midCat"/>
      </c:valAx>
      <c:valAx>
        <c:axId val="174446080"/>
        <c:scaling>
          <c:orientation val="maxMin"/>
          <c:max val="25"/>
          <c:min val="5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427136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82402320324802725"/>
          <c:y val="0.18698975299320494"/>
          <c:w val="0.17337818514816691"/>
          <c:h val="0.33704454751375484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fr-FR"/>
              <a:t>atlas: Electrolysis </a:t>
            </a:r>
            <a:r>
              <a:rPr lang="fr-FR" baseline="0"/>
              <a:t>(dur(years)  over activity class)</a:t>
            </a:r>
            <a:endParaRPr lang="fr-FR"/>
          </a:p>
        </c:rich>
      </c:tx>
      <c:layout>
        <c:manualLayout>
          <c:xMode val="edge"/>
          <c:yMode val="edge"/>
          <c:x val="8.4806781317308413E-2"/>
          <c:y val="3.2876712328767453E-2"/>
        </c:manualLayout>
      </c:layout>
      <c:overlay val="1"/>
    </c:title>
    <c:plotArea>
      <c:layout>
        <c:manualLayout>
          <c:layoutTarget val="inner"/>
          <c:xMode val="edge"/>
          <c:yMode val="edge"/>
          <c:x val="6.0516094630384036E-2"/>
          <c:y val="0.15528098371265325"/>
          <c:w val="0.90629397471598849"/>
          <c:h val="0.70368719663466761"/>
        </c:manualLayout>
      </c:layout>
      <c:scatterChart>
        <c:scatterStyle val="lineMarker"/>
        <c:ser>
          <c:idx val="0"/>
          <c:order val="0"/>
          <c:tx>
            <c:v>sudden death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atlas!$X$11:$X$17</c:f>
              <c:numCache>
                <c:formatCode>0.00</c:formatCode>
                <c:ptCount val="7"/>
                <c:pt idx="0">
                  <c:v>0.72893908548961017</c:v>
                </c:pt>
                <c:pt idx="1">
                  <c:v>0.72893908548961017</c:v>
                </c:pt>
                <c:pt idx="2">
                  <c:v>1.0782883054284181E-2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0.72893908548961017</c:v>
                </c:pt>
              </c:numCache>
            </c:numRef>
          </c:xVal>
          <c:yVal>
            <c:numRef>
              <c:f>atlas!$Q$11:$Q$17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1"/>
          <c:order val="1"/>
          <c:tx>
            <c:v>quiet dead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atlas!$X$18:$X$23</c:f>
              <c:numCache>
                <c:formatCode>0.00</c:formatCode>
                <c:ptCount val="6"/>
                <c:pt idx="0">
                  <c:v>0.72893908548961017</c:v>
                </c:pt>
                <c:pt idx="1">
                  <c:v>0.72893908548961017</c:v>
                </c:pt>
                <c:pt idx="2">
                  <c:v>0.72893908548961017</c:v>
                </c:pt>
                <c:pt idx="3">
                  <c:v>0.72893908548961017</c:v>
                </c:pt>
                <c:pt idx="4">
                  <c:v>1.0575555238457739</c:v>
                </c:pt>
                <c:pt idx="5">
                  <c:v>0.72893908548961017</c:v>
                </c:pt>
              </c:numCache>
            </c:numRef>
          </c:xVal>
          <c:yVal>
            <c:numRef>
              <c:f>atlas!$Q$18:$Q$23</c:f>
              <c:numCache>
                <c:formatCode>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</c:ser>
        <c:ser>
          <c:idx val="2"/>
          <c:order val="2"/>
          <c:tx>
            <c:v>active dead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00000">
                  <a:alpha val="30000"/>
                </a:srgb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atlas!$X$24:$X$25</c:f>
              <c:numCache>
                <c:formatCode>0.00</c:formatCode>
                <c:ptCount val="2"/>
                <c:pt idx="0">
                  <c:v>1.6142395040588469</c:v>
                </c:pt>
                <c:pt idx="1">
                  <c:v>1.6924684804667678</c:v>
                </c:pt>
              </c:numCache>
            </c:numRef>
          </c:xVal>
          <c:yVal>
            <c:numRef>
              <c:f>atlas!$Q$24:$Q$25</c:f>
              <c:numCache>
                <c:formatCode>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</c:ser>
        <c:ser>
          <c:idx val="3"/>
          <c:order val="3"/>
          <c:tx>
            <c:v>rigid surv.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atlas!$X$26:$X$36</c:f>
              <c:numCache>
                <c:formatCode>0.00</c:formatCode>
                <c:ptCount val="11"/>
                <c:pt idx="0">
                  <c:v>0.73346822678842283</c:v>
                </c:pt>
                <c:pt idx="1">
                  <c:v>0.73346822678842283</c:v>
                </c:pt>
                <c:pt idx="2">
                  <c:v>0.73346822678842283</c:v>
                </c:pt>
                <c:pt idx="3">
                  <c:v>0.73346822678842283</c:v>
                </c:pt>
                <c:pt idx="4">
                  <c:v>0.65749939751393904</c:v>
                </c:pt>
                <c:pt idx="5">
                  <c:v>0.79631643201420255</c:v>
                </c:pt>
                <c:pt idx="6">
                  <c:v>0.79631643201420255</c:v>
                </c:pt>
                <c:pt idx="7">
                  <c:v>0.96930225773717271</c:v>
                </c:pt>
                <c:pt idx="8">
                  <c:v>0.29803339041096127</c:v>
                </c:pt>
                <c:pt idx="9">
                  <c:v>0.73346822678842283</c:v>
                </c:pt>
                <c:pt idx="10">
                  <c:v>0.68155282851344867</c:v>
                </c:pt>
              </c:numCache>
            </c:numRef>
          </c:xVal>
          <c:yVal>
            <c:numRef>
              <c:f>atlas!$Q$26:$Q$36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4"/>
          <c:order val="4"/>
          <c:tx>
            <c:v>quiet surv.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>
                  <a:alpha val="30000"/>
                </a:srgbClr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atlas!$X$37:$X$73</c:f>
              <c:numCache>
                <c:formatCode>0.00</c:formatCode>
                <c:ptCount val="37"/>
                <c:pt idx="0">
                  <c:v>1.476175101471336</c:v>
                </c:pt>
                <c:pt idx="1">
                  <c:v>1.7113509639776678</c:v>
                </c:pt>
                <c:pt idx="2">
                  <c:v>1.4513556570268782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2.6622150875190242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1.7393184931506842</c:v>
                </c:pt>
                <c:pt idx="16">
                  <c:v>1.7393184931506842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0.73346822678842283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2.6622150875190242</c:v>
                </c:pt>
                <c:pt idx="23">
                  <c:v>2.6622150875190242</c:v>
                </c:pt>
                <c:pt idx="24">
                  <c:v>2.6622150875190242</c:v>
                </c:pt>
                <c:pt idx="25">
                  <c:v>2.6622150875190242</c:v>
                </c:pt>
                <c:pt idx="26">
                  <c:v>2.6622150875190242</c:v>
                </c:pt>
                <c:pt idx="27">
                  <c:v>2.6622150875190242</c:v>
                </c:pt>
                <c:pt idx="28">
                  <c:v>2.6622150875190242</c:v>
                </c:pt>
                <c:pt idx="29">
                  <c:v>1.476175101471336</c:v>
                </c:pt>
                <c:pt idx="30">
                  <c:v>1.8327396308980111</c:v>
                </c:pt>
                <c:pt idx="31">
                  <c:v>2.6622150875190242</c:v>
                </c:pt>
                <c:pt idx="32">
                  <c:v>2.5038222349061248</c:v>
                </c:pt>
                <c:pt idx="33">
                  <c:v>0.73346822678842283</c:v>
                </c:pt>
                <c:pt idx="34">
                  <c:v>0.98812750507355829</c:v>
                </c:pt>
                <c:pt idx="35">
                  <c:v>0.83762325596142873</c:v>
                </c:pt>
                <c:pt idx="36">
                  <c:v>1.3080764840172017E-2</c:v>
                </c:pt>
              </c:numCache>
            </c:numRef>
          </c:xVal>
          <c:yVal>
            <c:numRef>
              <c:f>atlas!$Q$37:$Q$73</c:f>
              <c:numCache>
                <c:formatCode>0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yVal>
        </c:ser>
        <c:ser>
          <c:idx val="5"/>
          <c:order val="5"/>
          <c:tx>
            <c:v>active surv.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8000">
                  <a:alpha val="30000"/>
                </a:srgbClr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atlas!$X$74:$X$98</c:f>
              <c:numCache>
                <c:formatCode>0.00</c:formatCode>
                <c:ptCount val="25"/>
                <c:pt idx="0">
                  <c:v>2.6622150875190242</c:v>
                </c:pt>
                <c:pt idx="1">
                  <c:v>2.6622150875190242</c:v>
                </c:pt>
                <c:pt idx="2">
                  <c:v>2.6622150875190242</c:v>
                </c:pt>
                <c:pt idx="3">
                  <c:v>2.6622150875190242</c:v>
                </c:pt>
                <c:pt idx="4">
                  <c:v>2.6622150875190242</c:v>
                </c:pt>
                <c:pt idx="5">
                  <c:v>2.6622150875190242</c:v>
                </c:pt>
                <c:pt idx="6">
                  <c:v>2.6622150875190242</c:v>
                </c:pt>
                <c:pt idx="7">
                  <c:v>2.6622150875190242</c:v>
                </c:pt>
                <c:pt idx="8">
                  <c:v>2.6622150875190242</c:v>
                </c:pt>
                <c:pt idx="9">
                  <c:v>2.6622150875190242</c:v>
                </c:pt>
                <c:pt idx="10">
                  <c:v>2.6622150875190242</c:v>
                </c:pt>
                <c:pt idx="11">
                  <c:v>1.8651502409944118</c:v>
                </c:pt>
                <c:pt idx="12">
                  <c:v>2.6622150875190242</c:v>
                </c:pt>
                <c:pt idx="13">
                  <c:v>2.6622150875190242</c:v>
                </c:pt>
                <c:pt idx="14">
                  <c:v>2.6622150875190242</c:v>
                </c:pt>
                <c:pt idx="15">
                  <c:v>2.6622150875190242</c:v>
                </c:pt>
                <c:pt idx="16">
                  <c:v>2.6622150875190242</c:v>
                </c:pt>
                <c:pt idx="17">
                  <c:v>2.6622150875190242</c:v>
                </c:pt>
                <c:pt idx="18">
                  <c:v>2.6622150875190242</c:v>
                </c:pt>
                <c:pt idx="19">
                  <c:v>2.6622150875190242</c:v>
                </c:pt>
                <c:pt idx="20">
                  <c:v>2.6622150875190242</c:v>
                </c:pt>
                <c:pt idx="21">
                  <c:v>2.6622150875190242</c:v>
                </c:pt>
                <c:pt idx="22">
                  <c:v>2.5038222349061248</c:v>
                </c:pt>
                <c:pt idx="23">
                  <c:v>2.0433265474378346</c:v>
                </c:pt>
                <c:pt idx="24">
                  <c:v>0.73919412734651579</c:v>
                </c:pt>
              </c:numCache>
            </c:numRef>
          </c:xVal>
          <c:yVal>
            <c:numRef>
              <c:f>atlas!$Q$74:$Q$98</c:f>
              <c:numCache>
                <c:formatCode>0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yVal>
        </c:ser>
        <c:axId val="174502272"/>
        <c:axId val="174504576"/>
      </c:scatterChart>
      <c:valAx>
        <c:axId val="174502272"/>
        <c:scaling>
          <c:orientation val="minMax"/>
          <c:max val="2.7"/>
          <c:min val="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(in years)</a:t>
                </a:r>
              </a:p>
            </c:rich>
          </c:tx>
        </c:title>
        <c:numFmt formatCode="0.00" sourceLinked="1"/>
        <c:tickLblPos val="nextTo"/>
        <c:txPr>
          <a:bodyPr/>
          <a:lstStyle/>
          <a:p>
            <a:pPr>
              <a:defRPr sz="1400"/>
            </a:pPr>
            <a:endParaRPr lang="el-GR"/>
          </a:p>
        </c:txPr>
        <c:crossAx val="174504576"/>
        <c:crossesAt val="-1"/>
        <c:crossBetween val="midCat"/>
      </c:valAx>
      <c:valAx>
        <c:axId val="174504576"/>
        <c:scaling>
          <c:orientation val="minMax"/>
          <c:max val="2"/>
          <c:min val="-1"/>
        </c:scaling>
        <c:axPos val="l"/>
        <c:numFmt formatCode="0" sourceLinked="1"/>
        <c:minorTickMark val="out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4502272"/>
        <c:crossesAt val="-1"/>
        <c:crossBetween val="midCat"/>
        <c:majorUnit val="1"/>
        <c:minorUnit val="1"/>
      </c:valAx>
    </c:plotArea>
    <c:legend>
      <c:legendPos val="r"/>
      <c:layout>
        <c:manualLayout>
          <c:xMode val="edge"/>
          <c:yMode val="edge"/>
          <c:x val="0.82402320324802758"/>
          <c:y val="0.4965787940890985"/>
          <c:w val="0.17337818514816691"/>
          <c:h val="0.33704454751375496"/>
        </c:manualLayout>
      </c:layout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l-GR"/>
        </a:p>
      </c:txPr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strRef>
          <c:f>Duration!$V$54</c:f>
          <c:strCache>
            <c:ptCount val="1"/>
            <c:pt idx="0">
              <c:v>Ensembl: Duration histogram per survival class</c:v>
            </c:pt>
          </c:strCache>
        </c:strRef>
      </c:tx>
      <c:layout>
        <c:manualLayout>
          <c:xMode val="edge"/>
          <c:yMode val="edge"/>
          <c:x val="0.17529161264480492"/>
          <c:y val="1.2698412698412705E-2"/>
        </c:manualLayout>
      </c:layout>
      <c:overlay val="1"/>
      <c:txPr>
        <a:bodyPr/>
        <a:lstStyle/>
        <a:p>
          <a:pPr>
            <a:defRPr sz="1600"/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0.1593705161854769"/>
          <c:y val="5.1400554097404488E-2"/>
          <c:w val="0.80727690288713916"/>
          <c:h val="0.67993023236313843"/>
        </c:manualLayout>
      </c:layout>
      <c:barChart>
        <c:barDir val="col"/>
        <c:grouping val="clustered"/>
        <c:ser>
          <c:idx val="0"/>
          <c:order val="0"/>
          <c:tx>
            <c:strRef>
              <c:f>Duration!$W$58</c:f>
              <c:strCache>
                <c:ptCount val="1"/>
                <c:pt idx="0">
                  <c:v>Survivors</c:v>
                </c:pt>
              </c:strCache>
            </c:strRef>
          </c:tx>
          <c:dLbls>
            <c:dLbl>
              <c:idx val="2"/>
              <c:layout>
                <c:manualLayout>
                  <c:x val="0"/>
                  <c:y val="-2.5396825396825473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6931216931217009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1.2698412698412705E-2"/>
                </c:manualLayout>
              </c:layout>
              <c:showVal val="1"/>
            </c:dLbl>
            <c:dLbl>
              <c:idx val="8"/>
              <c:layout>
                <c:manualLayout>
                  <c:x val="1.0731052984574109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Duration!$V$59:$V$68</c:f>
              <c:strCache>
                <c:ptCount val="10"/>
                <c:pt idx="0">
                  <c:v>1-50</c:v>
                </c:pt>
                <c:pt idx="1">
                  <c:v>51-100</c:v>
                </c:pt>
                <c:pt idx="2">
                  <c:v>101-150</c:v>
                </c:pt>
                <c:pt idx="3">
                  <c:v>151-200</c:v>
                </c:pt>
                <c:pt idx="4">
                  <c:v>201-250</c:v>
                </c:pt>
                <c:pt idx="5">
                  <c:v>251-300</c:v>
                </c:pt>
                <c:pt idx="6">
                  <c:v>301-350</c:v>
                </c:pt>
                <c:pt idx="7">
                  <c:v>351-400</c:v>
                </c:pt>
                <c:pt idx="8">
                  <c:v>451-500</c:v>
                </c:pt>
                <c:pt idx="9">
                  <c:v>501-550</c:v>
                </c:pt>
              </c:strCache>
            </c:strRef>
          </c:cat>
          <c:val>
            <c:numRef>
              <c:f>Duration!$W$59:$W$68</c:f>
              <c:numCache>
                <c:formatCode>0%</c:formatCode>
                <c:ptCount val="10"/>
                <c:pt idx="0">
                  <c:v>0.08</c:v>
                </c:pt>
                <c:pt idx="1">
                  <c:v>2.6666666666666668E-2</c:v>
                </c:pt>
                <c:pt idx="2">
                  <c:v>0.08</c:v>
                </c:pt>
                <c:pt idx="3">
                  <c:v>0.04</c:v>
                </c:pt>
                <c:pt idx="4">
                  <c:v>5.3333333333333337E-2</c:v>
                </c:pt>
                <c:pt idx="5">
                  <c:v>0.17333333333333334</c:v>
                </c:pt>
                <c:pt idx="6">
                  <c:v>0.16</c:v>
                </c:pt>
                <c:pt idx="7">
                  <c:v>0.21333333333333335</c:v>
                </c:pt>
                <c:pt idx="8">
                  <c:v>0.04</c:v>
                </c:pt>
                <c:pt idx="9">
                  <c:v>0.13333333333333333</c:v>
                </c:pt>
              </c:numCache>
            </c:numRef>
          </c:val>
        </c:ser>
        <c:ser>
          <c:idx val="1"/>
          <c:order val="1"/>
          <c:tx>
            <c:strRef>
              <c:f>Duration!$X$58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dLbls>
            <c:dLbl>
              <c:idx val="0"/>
              <c:layout>
                <c:manualLayout>
                  <c:x val="5.3547523427041513E-2"/>
                  <c:y val="8.0423280423280424E-2"/>
                </c:manualLayout>
              </c:layout>
              <c:showVal val="1"/>
            </c:dLbl>
            <c:dLbl>
              <c:idx val="2"/>
              <c:layout>
                <c:manualLayout>
                  <c:x val="5.3543307086614169E-3"/>
                  <c:y val="1.6885272220170736E-2"/>
                </c:manualLayout>
              </c:layout>
              <c:showVal val="1"/>
            </c:dLbl>
            <c:dLbl>
              <c:idx val="3"/>
              <c:layout>
                <c:manualLayout>
                  <c:x val="1.876307715056745E-2"/>
                  <c:y val="1.6896905773865656E-2"/>
                </c:manualLayout>
              </c:layout>
              <c:showVal val="1"/>
            </c:dLbl>
            <c:dLbl>
              <c:idx val="4"/>
              <c:layout>
                <c:manualLayout>
                  <c:x val="1.608031390442392E-2"/>
                  <c:y val="2.1164093269191452E-2"/>
                </c:manualLayout>
              </c:layout>
              <c:showVal val="1"/>
            </c:dLbl>
            <c:dLbl>
              <c:idx val="7"/>
              <c:layout>
                <c:manualLayout>
                  <c:x val="1.3386880856760489E-2"/>
                  <c:y val="4.2328042328042331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Duration!$V$59:$V$68</c:f>
              <c:strCache>
                <c:ptCount val="10"/>
                <c:pt idx="0">
                  <c:v>1-50</c:v>
                </c:pt>
                <c:pt idx="1">
                  <c:v>51-100</c:v>
                </c:pt>
                <c:pt idx="2">
                  <c:v>101-150</c:v>
                </c:pt>
                <c:pt idx="3">
                  <c:v>151-200</c:v>
                </c:pt>
                <c:pt idx="4">
                  <c:v>201-250</c:v>
                </c:pt>
                <c:pt idx="5">
                  <c:v>251-300</c:v>
                </c:pt>
                <c:pt idx="6">
                  <c:v>301-350</c:v>
                </c:pt>
                <c:pt idx="7">
                  <c:v>351-400</c:v>
                </c:pt>
                <c:pt idx="8">
                  <c:v>451-500</c:v>
                </c:pt>
                <c:pt idx="9">
                  <c:v>501-550</c:v>
                </c:pt>
              </c:strCache>
            </c:strRef>
          </c:cat>
          <c:val>
            <c:numRef>
              <c:f>Duration!$X$59:$X$68</c:f>
              <c:numCache>
                <c:formatCode>0%</c:formatCode>
                <c:ptCount val="10"/>
                <c:pt idx="0">
                  <c:v>0.48749999999999999</c:v>
                </c:pt>
                <c:pt idx="1">
                  <c:v>0.3125</c:v>
                </c:pt>
                <c:pt idx="2">
                  <c:v>7.4999999999999997E-2</c:v>
                </c:pt>
                <c:pt idx="3">
                  <c:v>2.5000000000000001E-2</c:v>
                </c:pt>
                <c:pt idx="4">
                  <c:v>0.05</c:v>
                </c:pt>
                <c:pt idx="7">
                  <c:v>0.05</c:v>
                </c:pt>
              </c:numCache>
            </c:numRef>
          </c:val>
        </c:ser>
        <c:axId val="176541056"/>
        <c:axId val="176543232"/>
      </c:barChart>
      <c:catAx>
        <c:axId val="176541056"/>
        <c:scaling>
          <c:orientation val="minMax"/>
        </c:scaling>
        <c:axPos val="b"/>
        <c:title>
          <c:tx>
            <c:strRef>
              <c:f>Duration!$V$56</c:f>
              <c:strCache>
                <c:ptCount val="1"/>
                <c:pt idx="0">
                  <c:v>Duration in ranges of 50</c:v>
                </c:pt>
              </c:strCache>
            </c:strRef>
          </c:tx>
          <c:layout>
            <c:manualLayout>
              <c:xMode val="edge"/>
              <c:yMode val="edge"/>
              <c:x val="0.35854352580927595"/>
              <c:y val="0.92481363152289675"/>
            </c:manualLayout>
          </c:layout>
          <c:txPr>
            <a:bodyPr/>
            <a:lstStyle/>
            <a:p>
              <a:pPr>
                <a:defRPr sz="1400"/>
              </a:pPr>
              <a:endParaRPr lang="el-GR"/>
            </a:p>
          </c:txPr>
        </c:title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543232"/>
        <c:crosses val="autoZero"/>
        <c:auto val="1"/>
        <c:lblAlgn val="ctr"/>
        <c:lblOffset val="100"/>
      </c:catAx>
      <c:valAx>
        <c:axId val="1765432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strRef>
              <c:f>Duration!$V$55</c:f>
              <c:strCache>
                <c:ptCount val="1"/>
                <c:pt idx="0">
                  <c:v>pct of tables in their class</c:v>
                </c:pt>
              </c:strCache>
            </c:strRef>
          </c:tx>
          <c:layout>
            <c:manualLayout>
              <c:xMode val="edge"/>
              <c:yMode val="edge"/>
              <c:x val="9.3054633231088261E-3"/>
              <c:y val="0.17859600883223145"/>
            </c:manualLayout>
          </c:layout>
          <c:txPr>
            <a:bodyPr rot="-5400000" vert="horz"/>
            <a:lstStyle/>
            <a:p>
              <a:pPr>
                <a:defRPr sz="1400"/>
              </a:pPr>
              <a:endParaRPr lang="el-GR"/>
            </a:p>
          </c:txPr>
        </c:title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54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67127301859486"/>
          <c:y val="0.16702245552639436"/>
          <c:w val="0.19809580052493542"/>
          <c:h val="0.16743438320210147"/>
        </c:manualLayout>
      </c:layout>
      <c:spPr>
        <a:solidFill>
          <a:srgbClr val="EAEAEA"/>
        </a:solidFill>
      </c:spPr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strRef>
          <c:f>Duration!$V$27</c:f>
          <c:strCache>
            <c:ptCount val="1"/>
            <c:pt idx="0">
              <c:v>Mwiki: Duration histogram per survival class</c:v>
            </c:pt>
          </c:strCache>
        </c:strRef>
      </c:tx>
      <c:layout>
        <c:manualLayout>
          <c:xMode val="edge"/>
          <c:yMode val="edge"/>
          <c:x val="0.1904069822597477"/>
          <c:y val="2.0977628580126789E-2"/>
        </c:manualLayout>
      </c:layout>
      <c:overlay val="1"/>
      <c:txPr>
        <a:bodyPr/>
        <a:lstStyle/>
        <a:p>
          <a:pPr>
            <a:defRPr sz="1600"/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0.18588737383436954"/>
          <c:y val="4.2788610414234533E-2"/>
          <c:w val="0.7508068198792226"/>
          <c:h val="0.69484274310149652"/>
        </c:manualLayout>
      </c:layout>
      <c:barChart>
        <c:barDir val="col"/>
        <c:grouping val="clustered"/>
        <c:ser>
          <c:idx val="0"/>
          <c:order val="0"/>
          <c:tx>
            <c:strRef>
              <c:f>Duration!$W$31</c:f>
              <c:strCache>
                <c:ptCount val="1"/>
                <c:pt idx="0">
                  <c:v>Survivors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1.2539184952978056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Duration!$V$32:$V$38</c:f>
              <c:strCache>
                <c:ptCount val="7"/>
                <c:pt idx="0">
                  <c:v>1-50</c:v>
                </c:pt>
                <c:pt idx="1">
                  <c:v>51-100</c:v>
                </c:pt>
                <c:pt idx="2">
                  <c:v>101-150</c:v>
                </c:pt>
                <c:pt idx="3">
                  <c:v>151-200</c:v>
                </c:pt>
                <c:pt idx="4">
                  <c:v>201-250</c:v>
                </c:pt>
                <c:pt idx="5">
                  <c:v>251-300</c:v>
                </c:pt>
                <c:pt idx="6">
                  <c:v>301-350</c:v>
                </c:pt>
              </c:strCache>
            </c:strRef>
          </c:cat>
          <c:val>
            <c:numRef>
              <c:f>Duration!$W$32:$W$38</c:f>
              <c:numCache>
                <c:formatCode>0%</c:formatCode>
                <c:ptCount val="7"/>
                <c:pt idx="0">
                  <c:v>0.06</c:v>
                </c:pt>
                <c:pt idx="1">
                  <c:v>0.22</c:v>
                </c:pt>
                <c:pt idx="2">
                  <c:v>0.06</c:v>
                </c:pt>
                <c:pt idx="3">
                  <c:v>0.04</c:v>
                </c:pt>
                <c:pt idx="4">
                  <c:v>0.18</c:v>
                </c:pt>
                <c:pt idx="5">
                  <c:v>0.14000000000000001</c:v>
                </c:pt>
                <c:pt idx="6">
                  <c:v>0.3</c:v>
                </c:pt>
              </c:numCache>
            </c:numRef>
          </c:val>
        </c:ser>
        <c:ser>
          <c:idx val="1"/>
          <c:order val="1"/>
          <c:tx>
            <c:strRef>
              <c:f>Duration!$X$31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FF5050">
                <a:alpha val="50000"/>
              </a:srgbClr>
            </a:solidFill>
            <a:ln>
              <a:solidFill>
                <a:srgbClr val="C00000"/>
              </a:solidFill>
            </a:ln>
          </c:spPr>
          <c:dLbls>
            <c:dLbl>
              <c:idx val="0"/>
              <c:layout>
                <c:manualLayout>
                  <c:x val="5.6224899598393545E-2"/>
                  <c:y val="0.13375097705263331"/>
                </c:manualLayout>
              </c:layout>
              <c:showVal val="1"/>
            </c:dLbl>
            <c:dLbl>
              <c:idx val="1"/>
              <c:layout>
                <c:manualLayout>
                  <c:x val="1.6064257028112521E-2"/>
                  <c:y val="8.3594566353188769E-3"/>
                </c:manualLayout>
              </c:layout>
              <c:showVal val="1"/>
            </c:dLbl>
            <c:dLbl>
              <c:idx val="4"/>
              <c:layout>
                <c:manualLayout>
                  <c:x val="1.3386880856760489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3386880856760385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endParaRPr lang="el-GR"/>
              </a:p>
            </c:txPr>
            <c:showVal val="1"/>
          </c:dLbls>
          <c:cat>
            <c:strRef>
              <c:f>Duration!$V$32:$V$38</c:f>
              <c:strCache>
                <c:ptCount val="7"/>
                <c:pt idx="0">
                  <c:v>1-50</c:v>
                </c:pt>
                <c:pt idx="1">
                  <c:v>51-100</c:v>
                </c:pt>
                <c:pt idx="2">
                  <c:v>101-150</c:v>
                </c:pt>
                <c:pt idx="3">
                  <c:v>151-200</c:v>
                </c:pt>
                <c:pt idx="4">
                  <c:v>201-250</c:v>
                </c:pt>
                <c:pt idx="5">
                  <c:v>251-300</c:v>
                </c:pt>
                <c:pt idx="6">
                  <c:v>301-350</c:v>
                </c:pt>
              </c:strCache>
            </c:strRef>
          </c:cat>
          <c:val>
            <c:numRef>
              <c:f>Duration!$X$32:$X$38</c:f>
              <c:numCache>
                <c:formatCode>0%</c:formatCode>
                <c:ptCount val="7"/>
                <c:pt idx="0">
                  <c:v>0.7142857142857143</c:v>
                </c:pt>
                <c:pt idx="1">
                  <c:v>0.19047619047619047</c:v>
                </c:pt>
                <c:pt idx="4">
                  <c:v>4.7619047619047616E-2</c:v>
                </c:pt>
                <c:pt idx="5">
                  <c:v>4.7619047619047616E-2</c:v>
                </c:pt>
              </c:numCache>
            </c:numRef>
          </c:val>
        </c:ser>
        <c:axId val="176610304"/>
        <c:axId val="176620672"/>
      </c:barChart>
      <c:catAx>
        <c:axId val="176610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Duration in ranges of 50</a:t>
                </a:r>
              </a:p>
            </c:rich>
          </c:tx>
          <c:layout>
            <c:manualLayout>
              <c:xMode val="edge"/>
              <c:yMode val="edge"/>
              <c:x val="0.36258420822397464"/>
              <c:y val="0.92529100529100561"/>
            </c:manualLayout>
          </c:layout>
        </c:title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620672"/>
        <c:crosses val="autoZero"/>
        <c:auto val="1"/>
        <c:lblAlgn val="ctr"/>
        <c:lblOffset val="100"/>
      </c:catAx>
      <c:valAx>
        <c:axId val="176620672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title>
          <c:tx>
            <c:strRef>
              <c:f>Duration!$V$28</c:f>
              <c:strCache>
                <c:ptCount val="1"/>
                <c:pt idx="0">
                  <c:v>pct of tables in their class</c:v>
                </c:pt>
              </c:strCache>
            </c:strRef>
          </c:tx>
          <c:layout>
            <c:manualLayout>
              <c:xMode val="edge"/>
              <c:yMode val="edge"/>
              <c:x val="1.452422701459056E-2"/>
              <c:y val="0.12156478007404226"/>
            </c:manualLayout>
          </c:layout>
          <c:txPr>
            <a:bodyPr rot="-5400000" vert="horz"/>
            <a:lstStyle/>
            <a:p>
              <a:pPr>
                <a:defRPr sz="1400"/>
              </a:pPr>
              <a:endParaRPr lang="el-GR"/>
            </a:p>
          </c:txPr>
        </c:title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el-GR"/>
          </a:p>
        </c:txPr>
        <c:crossAx val="17661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1386701662292"/>
          <c:y val="0.12538166062575359"/>
          <c:w val="0.17079003678757154"/>
          <c:h val="0.1713984811459717"/>
        </c:manualLayout>
      </c:layout>
      <c:spPr>
        <a:solidFill>
          <a:srgbClr val="EAEAEA"/>
        </a:solidFill>
      </c:spPr>
      <c:txPr>
        <a:bodyPr/>
        <a:lstStyle/>
        <a:p>
          <a:pPr>
            <a:defRPr sz="1200"/>
          </a:pPr>
          <a:endParaRPr lang="el-GR"/>
        </a:p>
      </c:txPr>
    </c:legend>
    <c:plotVisOnly val="1"/>
  </c:chart>
  <c:printSettings>
    <c:headerFooter/>
    <c:pageMargins b="0.74803149606299513" l="0.70866141732283805" r="0.70866141732283805" t="0.74803149606299513" header="0.31496062992126272" footer="0.3149606299212627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9525</xdr:rowOff>
    </xdr:from>
    <xdr:to>
      <xdr:col>7</xdr:col>
      <xdr:colOff>504825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3124200" y="9525"/>
          <a:ext cx="1714500" cy="67627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1100"/>
            <a:t>to be "hot"</a:t>
          </a:r>
          <a:r>
            <a:rPr lang="en-US" sz="1100" baseline="0"/>
            <a:t> you need:</a:t>
          </a:r>
        </a:p>
        <a:p>
          <a:r>
            <a:rPr lang="en-US" sz="1100" baseline="0"/>
            <a:t>a. avg trans. change &gt; 10%</a:t>
          </a:r>
        </a:p>
        <a:p>
          <a:r>
            <a:rPr lang="en-US" sz="1100" baseline="0"/>
            <a:t>b. #changes &gt; 5</a:t>
          </a:r>
          <a:endParaRPr lang="el-GR" sz="1100"/>
        </a:p>
      </xdr:txBody>
    </xdr:sp>
    <xdr:clientData/>
  </xdr:twoCellAnchor>
  <xdr:twoCellAnchor>
    <xdr:from>
      <xdr:col>9</xdr:col>
      <xdr:colOff>522287</xdr:colOff>
      <xdr:row>112</xdr:row>
      <xdr:rowOff>23813</xdr:rowOff>
    </xdr:from>
    <xdr:to>
      <xdr:col>19</xdr:col>
      <xdr:colOff>174624</xdr:colOff>
      <xdr:row>136</xdr:row>
      <xdr:rowOff>87313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111</xdr:row>
      <xdr:rowOff>188913</xdr:rowOff>
    </xdr:from>
    <xdr:to>
      <xdr:col>9</xdr:col>
      <xdr:colOff>382588</xdr:colOff>
      <xdr:row>136</xdr:row>
      <xdr:rowOff>61913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136</xdr:row>
      <xdr:rowOff>150813</xdr:rowOff>
    </xdr:from>
    <xdr:to>
      <xdr:col>9</xdr:col>
      <xdr:colOff>404813</xdr:colOff>
      <xdr:row>161</xdr:row>
      <xdr:rowOff>23813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595313</xdr:colOff>
      <xdr:row>136</xdr:row>
      <xdr:rowOff>182563</xdr:rowOff>
    </xdr:from>
    <xdr:to>
      <xdr:col>19</xdr:col>
      <xdr:colOff>222250</xdr:colOff>
      <xdr:row>161</xdr:row>
      <xdr:rowOff>55563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452437</xdr:colOff>
      <xdr:row>137</xdr:row>
      <xdr:rowOff>166688</xdr:rowOff>
    </xdr:from>
    <xdr:to>
      <xdr:col>32</xdr:col>
      <xdr:colOff>676275</xdr:colOff>
      <xdr:row>162</xdr:row>
      <xdr:rowOff>39688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112</xdr:row>
      <xdr:rowOff>0</xdr:rowOff>
    </xdr:from>
    <xdr:to>
      <xdr:col>41</xdr:col>
      <xdr:colOff>853281</xdr:colOff>
      <xdr:row>136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0</xdr:colOff>
      <xdr:row>138</xdr:row>
      <xdr:rowOff>0</xdr:rowOff>
    </xdr:from>
    <xdr:to>
      <xdr:col>41</xdr:col>
      <xdr:colOff>853281</xdr:colOff>
      <xdr:row>162</xdr:row>
      <xdr:rowOff>63500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338137</xdr:colOff>
      <xdr:row>53</xdr:row>
      <xdr:rowOff>147637</xdr:rowOff>
    </xdr:from>
    <xdr:to>
      <xdr:col>10</xdr:col>
      <xdr:colOff>900112</xdr:colOff>
      <xdr:row>68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</xdr:colOff>
      <xdr:row>53</xdr:row>
      <xdr:rowOff>138112</xdr:rowOff>
    </xdr:from>
    <xdr:to>
      <xdr:col>17</xdr:col>
      <xdr:colOff>280987</xdr:colOff>
      <xdr:row>68</xdr:row>
      <xdr:rowOff>23812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309562</xdr:colOff>
      <xdr:row>69</xdr:row>
      <xdr:rowOff>23812</xdr:rowOff>
    </xdr:from>
    <xdr:to>
      <xdr:col>10</xdr:col>
      <xdr:colOff>871537</xdr:colOff>
      <xdr:row>83</xdr:row>
      <xdr:rowOff>100012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52387</xdr:colOff>
      <xdr:row>68</xdr:row>
      <xdr:rowOff>176212</xdr:rowOff>
    </xdr:from>
    <xdr:to>
      <xdr:col>17</xdr:col>
      <xdr:colOff>290512</xdr:colOff>
      <xdr:row>83</xdr:row>
      <xdr:rowOff>61912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309562</xdr:colOff>
      <xdr:row>84</xdr:row>
      <xdr:rowOff>23812</xdr:rowOff>
    </xdr:from>
    <xdr:to>
      <xdr:col>10</xdr:col>
      <xdr:colOff>871537</xdr:colOff>
      <xdr:row>98</xdr:row>
      <xdr:rowOff>100012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52387</xdr:colOff>
      <xdr:row>84</xdr:row>
      <xdr:rowOff>23812</xdr:rowOff>
    </xdr:from>
    <xdr:to>
      <xdr:col>17</xdr:col>
      <xdr:colOff>290512</xdr:colOff>
      <xdr:row>98</xdr:row>
      <xdr:rowOff>100012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27</xdr:row>
      <xdr:rowOff>168275</xdr:rowOff>
    </xdr:from>
    <xdr:to>
      <xdr:col>21</xdr:col>
      <xdr:colOff>396875</xdr:colOff>
      <xdr:row>35</xdr:row>
      <xdr:rowOff>130175</xdr:rowOff>
    </xdr:to>
    <xdr:sp macro="" textlink="">
      <xdr:nvSpPr>
        <xdr:cNvPr id="2" name="TextBox 1"/>
        <xdr:cNvSpPr txBox="1"/>
      </xdr:nvSpPr>
      <xdr:spPr>
        <a:xfrm>
          <a:off x="8826500" y="5264150"/>
          <a:ext cx="3492500" cy="16764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 percentages in the ER15 paper are wrt </a:t>
          </a:r>
          <a:r>
            <a:rPr lang="en-US" sz="1100" u="sng"/>
            <a:t>TOTAL # Tables</a:t>
          </a:r>
          <a:r>
            <a:rPr lang="en-US" sz="1100"/>
            <a:t>. </a:t>
          </a:r>
        </a:p>
        <a:p>
          <a:r>
            <a:rPr lang="en-US" sz="1100"/>
            <a:t>E.g., the </a:t>
          </a:r>
          <a:r>
            <a:rPr lang="en-US" sz="1100" b="1" u="sng">
              <a:solidFill>
                <a:srgbClr val="FF0000"/>
              </a:solidFill>
            </a:rPr>
            <a:t>7</a:t>
          </a:r>
          <a:r>
            <a:rPr lang="en-US" sz="1100" u="sng"/>
            <a:t> rigid dead of ATLAS</a:t>
          </a:r>
          <a:r>
            <a:rPr lang="en-US" sz="1100"/>
            <a:t> are </a:t>
          </a:r>
          <a:r>
            <a:rPr lang="en-US" sz="1100" b="1">
              <a:solidFill>
                <a:srgbClr val="FF0000"/>
              </a:solidFill>
            </a:rPr>
            <a:t>8% </a:t>
          </a:r>
          <a:r>
            <a:rPr lang="en-US" sz="1100"/>
            <a:t>of the total</a:t>
          </a:r>
          <a:r>
            <a:rPr lang="en-US" sz="1100" baseline="0"/>
            <a:t> 88 tables of atlas.</a:t>
          </a:r>
          <a:endParaRPr lang="en-US" sz="1100"/>
        </a:p>
        <a:p>
          <a:endParaRPr lang="en-US" sz="1100"/>
        </a:p>
        <a:p>
          <a:r>
            <a:rPr lang="en-US" sz="1100"/>
            <a:t>In</a:t>
          </a:r>
          <a:r>
            <a:rPr lang="en-US" sz="1100" baseline="0"/>
            <a:t> contrast, in our detailed  sheets, we have counted the </a:t>
          </a:r>
          <a:r>
            <a:rPr lang="en-US" sz="1100" u="sng" baseline="0"/>
            <a:t>pct wrt to their category</a:t>
          </a:r>
          <a:r>
            <a:rPr lang="el-GR" sz="1100" u="sng" baseline="0"/>
            <a:t> </a:t>
          </a:r>
          <a:r>
            <a:rPr lang="en-US" sz="1100" u="sng" baseline="0"/>
            <a:t>(dead or alive)</a:t>
          </a:r>
          <a:r>
            <a:rPr lang="en-US" sz="1100" baseline="0"/>
            <a:t>.</a:t>
          </a:r>
        </a:p>
        <a:p>
          <a:r>
            <a:rPr lang="en-US" sz="1100" baseline="0"/>
            <a:t>In the same example, these 7 tables are the </a:t>
          </a:r>
          <a:r>
            <a:rPr lang="en-US" sz="1100" b="1" baseline="0">
              <a:solidFill>
                <a:srgbClr val="FF0000"/>
              </a:solidFill>
            </a:rPr>
            <a:t>47% </a:t>
          </a:r>
          <a:r>
            <a:rPr lang="en-US" sz="1100" baseline="0"/>
            <a:t>of the 15 dead tables of atlas.</a:t>
          </a:r>
          <a:endParaRPr lang="el-G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338931</xdr:colOff>
      <xdr:row>24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23</xdr:col>
      <xdr:colOff>338931</xdr:colOff>
      <xdr:row>24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25</xdr:row>
      <xdr:rowOff>0</xdr:rowOff>
    </xdr:from>
    <xdr:to>
      <xdr:col>23</xdr:col>
      <xdr:colOff>338931</xdr:colOff>
      <xdr:row>49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74</xdr:row>
      <xdr:rowOff>123825</xdr:rowOff>
    </xdr:from>
    <xdr:to>
      <xdr:col>23</xdr:col>
      <xdr:colOff>338931</xdr:colOff>
      <xdr:row>98</xdr:row>
      <xdr:rowOff>187325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11</xdr:col>
      <xdr:colOff>338931</xdr:colOff>
      <xdr:row>74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338931</xdr:colOff>
      <xdr:row>49</xdr:row>
      <xdr:rowOff>63500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50</xdr:row>
      <xdr:rowOff>0</xdr:rowOff>
    </xdr:from>
    <xdr:to>
      <xdr:col>23</xdr:col>
      <xdr:colOff>338931</xdr:colOff>
      <xdr:row>74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11</xdr:col>
      <xdr:colOff>338931</xdr:colOff>
      <xdr:row>99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470810</xdr:colOff>
      <xdr:row>24</xdr:row>
      <xdr:rowOff>177800</xdr:rowOff>
    </xdr:from>
    <xdr:to>
      <xdr:col>52</xdr:col>
      <xdr:colOff>197419</xdr:colOff>
      <xdr:row>49</xdr:row>
      <xdr:rowOff>50800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0</xdr:colOff>
      <xdr:row>0</xdr:row>
      <xdr:rowOff>25400</xdr:rowOff>
    </xdr:from>
    <xdr:to>
      <xdr:col>40</xdr:col>
      <xdr:colOff>338931</xdr:colOff>
      <xdr:row>24</xdr:row>
      <xdr:rowOff>88900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40</xdr:col>
      <xdr:colOff>470810</xdr:colOff>
      <xdr:row>0</xdr:row>
      <xdr:rowOff>25400</xdr:rowOff>
    </xdr:from>
    <xdr:to>
      <xdr:col>52</xdr:col>
      <xdr:colOff>197419</xdr:colOff>
      <xdr:row>24</xdr:row>
      <xdr:rowOff>88900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19050</xdr:colOff>
      <xdr:row>24</xdr:row>
      <xdr:rowOff>177800</xdr:rowOff>
    </xdr:from>
    <xdr:to>
      <xdr:col>40</xdr:col>
      <xdr:colOff>357981</xdr:colOff>
      <xdr:row>49</xdr:row>
      <xdr:rowOff>50800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163</xdr:row>
      <xdr:rowOff>114300</xdr:rowOff>
    </xdr:from>
    <xdr:to>
      <xdr:col>10</xdr:col>
      <xdr:colOff>552450</xdr:colOff>
      <xdr:row>166</xdr:row>
      <xdr:rowOff>123825</xdr:rowOff>
    </xdr:to>
    <xdr:sp macro="" textlink="">
      <xdr:nvSpPr>
        <xdr:cNvPr id="2" name="Left Arrow 1"/>
        <xdr:cNvSpPr/>
      </xdr:nvSpPr>
      <xdr:spPr>
        <a:xfrm rot="10800000">
          <a:off x="7258050" y="31661100"/>
          <a:ext cx="628650" cy="581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  <xdr:twoCellAnchor>
    <xdr:from>
      <xdr:col>9</xdr:col>
      <xdr:colOff>542925</xdr:colOff>
      <xdr:row>194</xdr:row>
      <xdr:rowOff>114300</xdr:rowOff>
    </xdr:from>
    <xdr:to>
      <xdr:col>10</xdr:col>
      <xdr:colOff>561975</xdr:colOff>
      <xdr:row>197</xdr:row>
      <xdr:rowOff>123825</xdr:rowOff>
    </xdr:to>
    <xdr:sp macro="" textlink="">
      <xdr:nvSpPr>
        <xdr:cNvPr id="3" name="Left Arrow 2"/>
        <xdr:cNvSpPr/>
      </xdr:nvSpPr>
      <xdr:spPr>
        <a:xfrm rot="10800000">
          <a:off x="7267575" y="38195250"/>
          <a:ext cx="628650" cy="581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9525</xdr:rowOff>
    </xdr:from>
    <xdr:to>
      <xdr:col>7</xdr:col>
      <xdr:colOff>504825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3114675" y="9525"/>
          <a:ext cx="1828800" cy="67627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1100"/>
            <a:t>to be "hot"</a:t>
          </a:r>
          <a:r>
            <a:rPr lang="en-US" sz="1100" baseline="0"/>
            <a:t> you need:</a:t>
          </a:r>
        </a:p>
        <a:p>
          <a:r>
            <a:rPr lang="en-US" sz="1100" baseline="0"/>
            <a:t>a. avg trans. change &gt; 10%</a:t>
          </a:r>
        </a:p>
        <a:p>
          <a:r>
            <a:rPr lang="en-US" sz="1100" baseline="0"/>
            <a:t>b. #changes &gt; 5</a:t>
          </a:r>
          <a:endParaRPr lang="el-G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9525</xdr:rowOff>
    </xdr:from>
    <xdr:to>
      <xdr:col>7</xdr:col>
      <xdr:colOff>504825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2667000" y="9525"/>
          <a:ext cx="1714500" cy="67627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1100"/>
            <a:t>to be "hot"</a:t>
          </a:r>
          <a:r>
            <a:rPr lang="en-US" sz="1100" baseline="0"/>
            <a:t> you need:</a:t>
          </a:r>
        </a:p>
        <a:p>
          <a:r>
            <a:rPr lang="en-US" sz="1100" baseline="0"/>
            <a:t>a. avg trans. change &gt; 10%</a:t>
          </a:r>
        </a:p>
        <a:p>
          <a:r>
            <a:rPr lang="en-US" sz="1100" baseline="0"/>
            <a:t>b. #changes &gt; 5</a:t>
          </a:r>
          <a:endParaRPr lang="el-G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9525</xdr:rowOff>
    </xdr:from>
    <xdr:to>
      <xdr:col>7</xdr:col>
      <xdr:colOff>504825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3752850" y="9525"/>
          <a:ext cx="1714500" cy="67627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1100"/>
            <a:t>to be "hot"</a:t>
          </a:r>
          <a:r>
            <a:rPr lang="en-US" sz="1100" baseline="0"/>
            <a:t> you need:</a:t>
          </a:r>
        </a:p>
        <a:p>
          <a:r>
            <a:rPr lang="en-US" sz="1100" baseline="0"/>
            <a:t>a. avg trans. change &gt; 10%</a:t>
          </a:r>
        </a:p>
        <a:p>
          <a:r>
            <a:rPr lang="en-US" sz="1100" baseline="0"/>
            <a:t>b. #changes &gt; 5</a:t>
          </a:r>
          <a:endParaRPr lang="el-G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9525</xdr:rowOff>
    </xdr:from>
    <xdr:to>
      <xdr:col>7</xdr:col>
      <xdr:colOff>504825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3648075" y="9525"/>
          <a:ext cx="1914525" cy="67627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1100"/>
            <a:t>to be "hot"</a:t>
          </a:r>
          <a:r>
            <a:rPr lang="en-US" sz="1100" baseline="0"/>
            <a:t> you need:</a:t>
          </a:r>
        </a:p>
        <a:p>
          <a:r>
            <a:rPr lang="en-US" sz="1100" baseline="0"/>
            <a:t>a. avg trans. change &gt; 10%</a:t>
          </a:r>
        </a:p>
        <a:p>
          <a:r>
            <a:rPr lang="en-US" sz="1100" baseline="0"/>
            <a:t>b. #changes &gt; 5</a:t>
          </a:r>
          <a:endParaRPr lang="el-G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9525</xdr:rowOff>
    </xdr:from>
    <xdr:to>
      <xdr:col>7</xdr:col>
      <xdr:colOff>504825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4219575" y="9525"/>
          <a:ext cx="1828800" cy="67627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1100"/>
            <a:t>to be "hot"</a:t>
          </a:r>
          <a:r>
            <a:rPr lang="en-US" sz="1100" baseline="0"/>
            <a:t> you need:</a:t>
          </a:r>
        </a:p>
        <a:p>
          <a:r>
            <a:rPr lang="en-US" sz="1100" baseline="0"/>
            <a:t>a. avg trans. change &gt; 10%</a:t>
          </a:r>
        </a:p>
        <a:p>
          <a:r>
            <a:rPr lang="en-US" sz="1100" baseline="0"/>
            <a:t>b. #changes &gt; 5</a:t>
          </a:r>
          <a:endParaRPr lang="el-G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9525</xdr:rowOff>
    </xdr:from>
    <xdr:to>
      <xdr:col>7</xdr:col>
      <xdr:colOff>504825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3238500" y="9525"/>
          <a:ext cx="2028825" cy="67627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1100"/>
            <a:t>to be "hot"</a:t>
          </a:r>
          <a:r>
            <a:rPr lang="en-US" sz="1100" baseline="0"/>
            <a:t> you need:</a:t>
          </a:r>
        </a:p>
        <a:p>
          <a:r>
            <a:rPr lang="en-US" sz="1100" baseline="0"/>
            <a:t>a. avg trans. change &gt; 10%</a:t>
          </a:r>
        </a:p>
        <a:p>
          <a:r>
            <a:rPr lang="en-US" sz="1100" baseline="0"/>
            <a:t>b. #changes &gt; 5</a:t>
          </a:r>
          <a:endParaRPr lang="el-G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9525</xdr:rowOff>
    </xdr:from>
    <xdr:to>
      <xdr:col>7</xdr:col>
      <xdr:colOff>504825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3581400" y="9525"/>
          <a:ext cx="1714500" cy="67627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US" sz="1100"/>
            <a:t>to be "hot"</a:t>
          </a:r>
          <a:r>
            <a:rPr lang="en-US" sz="1100" baseline="0"/>
            <a:t> you need:</a:t>
          </a:r>
        </a:p>
        <a:p>
          <a:r>
            <a:rPr lang="en-US" sz="1100" baseline="0"/>
            <a:t>a. avg trans. change &gt; 10%</a:t>
          </a:r>
        </a:p>
        <a:p>
          <a:r>
            <a:rPr lang="en-US" sz="1100" baseline="0"/>
            <a:t>b. #changes &gt; 5</a:t>
          </a:r>
          <a:endParaRPr lang="el-G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52</xdr:row>
      <xdr:rowOff>114299</xdr:rowOff>
    </xdr:from>
    <xdr:to>
      <xdr:col>20</xdr:col>
      <xdr:colOff>381000</xdr:colOff>
      <xdr:row>68</xdr:row>
      <xdr:rowOff>47624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68</xdr:row>
      <xdr:rowOff>66674</xdr:rowOff>
    </xdr:from>
    <xdr:to>
      <xdr:col>13</xdr:col>
      <xdr:colOff>85725</xdr:colOff>
      <xdr:row>84</xdr:row>
      <xdr:rowOff>38099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123825</xdr:colOff>
      <xdr:row>36</xdr:row>
      <xdr:rowOff>95249</xdr:rowOff>
    </xdr:from>
    <xdr:to>
      <xdr:col>20</xdr:col>
      <xdr:colOff>381000</xdr:colOff>
      <xdr:row>52</xdr:row>
      <xdr:rowOff>47624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581025</xdr:colOff>
      <xdr:row>36</xdr:row>
      <xdr:rowOff>85724</xdr:rowOff>
    </xdr:from>
    <xdr:to>
      <xdr:col>13</xdr:col>
      <xdr:colOff>85725</xdr:colOff>
      <xdr:row>52</xdr:row>
      <xdr:rowOff>57149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571499</xdr:colOff>
      <xdr:row>52</xdr:row>
      <xdr:rowOff>123825</xdr:rowOff>
    </xdr:from>
    <xdr:to>
      <xdr:col>13</xdr:col>
      <xdr:colOff>66674</xdr:colOff>
      <xdr:row>68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523875</xdr:colOff>
      <xdr:row>54</xdr:row>
      <xdr:rowOff>161926</xdr:rowOff>
    </xdr:from>
    <xdr:to>
      <xdr:col>9</xdr:col>
      <xdr:colOff>600075</xdr:colOff>
      <xdr:row>56</xdr:row>
      <xdr:rowOff>123826</xdr:rowOff>
    </xdr:to>
    <xdr:sp macro="" textlink="">
      <xdr:nvSpPr>
        <xdr:cNvPr id="10" name="TextBox 9"/>
        <xdr:cNvSpPr txBox="1"/>
      </xdr:nvSpPr>
      <xdr:spPr>
        <a:xfrm>
          <a:off x="6543675" y="10525126"/>
          <a:ext cx="6858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en-US" sz="1100">
              <a:solidFill>
                <a:srgbClr val="C00000"/>
              </a:solidFill>
            </a:rPr>
            <a:t>just one dead table</a:t>
          </a:r>
          <a:endParaRPr lang="el-GR" sz="1100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133350</xdr:colOff>
      <xdr:row>68</xdr:row>
      <xdr:rowOff>76200</xdr:rowOff>
    </xdr:from>
    <xdr:to>
      <xdr:col>20</xdr:col>
      <xdr:colOff>390525</xdr:colOff>
      <xdr:row>84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561974</xdr:colOff>
      <xdr:row>84</xdr:row>
      <xdr:rowOff>104774</xdr:rowOff>
    </xdr:from>
    <xdr:to>
      <xdr:col>13</xdr:col>
      <xdr:colOff>85725</xdr:colOff>
      <xdr:row>100</xdr:row>
      <xdr:rowOff>95249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95249</xdr:colOff>
      <xdr:row>84</xdr:row>
      <xdr:rowOff>104775</xdr:rowOff>
    </xdr:from>
    <xdr:to>
      <xdr:col>20</xdr:col>
      <xdr:colOff>380999</xdr:colOff>
      <xdr:row>100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6.xml"/></Relationships>
</file>

<file path=xl/pivotCache/_rels/pivotCacheDefinition2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7.xml"/></Relationships>
</file>

<file path=xl/pivotCache/_rels/pivotCacheDefinition2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8.xml"/></Relationships>
</file>

<file path=xl/pivotCache/_rels/pivotCacheDefinition2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9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3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0.xml"/></Relationships>
</file>

<file path=xl/pivotCache/_rels/pivotCacheDefinition3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1.xml"/></Relationships>
</file>

<file path=xl/pivotCache/_rels/pivotCacheDefinition3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2.xml"/></Relationships>
</file>

<file path=xl/pivotCache/_rels/pivotCacheDefinition3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3.xml"/></Relationships>
</file>

<file path=xl/pivotCache/_rels/pivotCacheDefinition3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4.xml"/></Relationships>
</file>

<file path=xl/pivotCache/_rels/pivotCacheDefinition3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5.xml"/></Relationships>
</file>

<file path=xl/pivotCache/_rels/pivotCacheDefinition3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6.xml"/></Relationships>
</file>

<file path=xl/pivotCache/_rels/pivotCacheDefinition3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7.xml"/></Relationships>
</file>

<file path=xl/pivotCache/_rels/pivotCacheDefinition3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8.xml"/></Relationships>
</file>

<file path=xl/pivotCache/_rels/pivotCacheDefinition3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9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4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0.xml"/></Relationships>
</file>

<file path=xl/pivotCache/_rels/pivotCacheDefinition4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1.xml"/></Relationships>
</file>

<file path=xl/pivotCache/_rels/pivotCacheDefinition4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2.xml"/></Relationships>
</file>

<file path=xl/pivotCache/_rels/pivotCacheDefinition4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3.xml"/></Relationships>
</file>

<file path=xl/pivotCache/_rels/pivotCacheDefinition4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4.xml"/></Relationships>
</file>

<file path=xl/pivotCache/_rels/pivotCacheDefinition4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5.xml"/></Relationships>
</file>

<file path=xl/pivotCache/_rels/pivotCacheDefinition4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6.xml"/></Relationships>
</file>

<file path=xl/pivotCache/_rels/pivotCacheDefinition4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7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nos Vassiliadis" refreshedDate="42569.025520370371" createdVersion="3" refreshedVersion="3" minRefreshableVersion="3" recordCount="15">
  <cacheSource type="worksheet">
    <worksheetSource ref="S10:S25" sheet="atlas"/>
  </cacheSource>
  <cacheFields count="1">
    <cacheField name="YoB" numFmtId="1">
      <sharedItems containsSemiMixedTypes="0" containsString="0" containsNumber="1" containsInteger="1" minValue="0" maxValue="2" count="3">
        <n v="0"/>
        <n v="2"/>
        <n v="1"/>
      </sharedItems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p.v." refreshedDate="42569.775322800924" createdVersion="3" refreshedVersion="3" minRefreshableVersion="3" recordCount="73">
  <cacheSource type="worksheet">
    <worksheetSource ref="S25:S98" sheet="atlas"/>
  </cacheSource>
  <cacheFields count="1">
    <cacheField name="0" numFmtId="0">
      <sharedItems containsSemiMixedTypes="0" containsString="0" containsNumber="1" containsInteger="1" minValue="0" maxValue="3" count="4">
        <n v="2"/>
        <n v="3"/>
        <n v="1"/>
        <n v="0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p.v." refreshedDate="42569.77636585648" createdVersion="3" refreshedVersion="3" minRefreshableVersion="3" recordCount="50">
  <cacheSource type="worksheet">
    <worksheetSource ref="S31:S81" sheet="mwiki"/>
  </cacheSource>
  <cacheFields count="1">
    <cacheField name="0" numFmtId="1">
      <sharedItems containsSemiMixedTypes="0" containsString="0" containsNumber="1" containsInteger="1" minValue="0" maxValue="9" count="10">
        <n v="9"/>
        <n v="6"/>
        <n v="1"/>
        <n v="3"/>
        <n v="2"/>
        <n v="0"/>
        <n v="5"/>
        <n v="8"/>
        <n v="7"/>
        <n v="4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p.v." refreshedDate="42572.474859259259" createdVersion="3" refreshedVersion="3" minRefreshableVersion="3" recordCount="5">
  <cacheSource type="worksheet">
    <worksheetSource ref="S10:S15" sheet="phpBB"/>
  </cacheSource>
  <cacheFields count="1">
    <cacheField name="YoB" numFmtId="1">
      <sharedItems containsSemiMixedTypes="0" containsString="0" containsNumber="1" containsInteger="1" minValue="0" maxValue="1" count="2">
        <n v="0"/>
        <n v="1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p.v." refreshedDate="42572.475274305558" createdVersion="3" refreshedVersion="3" minRefreshableVersion="3" recordCount="65">
  <cacheSource type="worksheet">
    <worksheetSource ref="S15:S80" sheet="phpBB"/>
  </cacheSource>
  <cacheFields count="1">
    <cacheField name="0" numFmtId="1">
      <sharedItems containsSemiMixedTypes="0" containsString="0" containsNumber="1" containsInteger="1" minValue="0" maxValue="7" count="4">
        <n v="0"/>
        <n v="7"/>
        <n v="4"/>
        <n v="5"/>
      </sharedItems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p.v." refreshedDate="42572.476333449071" createdVersion="3" refreshedVersion="3" minRefreshableVersion="3" recordCount="5">
  <cacheSource type="worksheet">
    <worksheetSource ref="D10:D15" sheet="phpBB"/>
  </cacheSource>
  <cacheFields count="1">
    <cacheField name="duration" numFmtId="0">
      <sharedItems containsSemiMixedTypes="0" containsString="0" containsNumber="1" containsInteger="1" minValue="55" maxValue="89" count="4">
        <n v="80"/>
        <n v="55"/>
        <n v="79"/>
        <n v="89"/>
      </sharedItems>
      <fieldGroup base="0">
        <rangePr autoStart="0" startNum="51" endNum="89" groupInterval="10"/>
        <groupItems count="6">
          <s v="&lt;51"/>
          <s v="51-60"/>
          <s v="61-70"/>
          <s v="71-80"/>
          <s v="81-90"/>
          <s v="&gt;91"/>
        </groupItems>
      </fieldGroup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p.v." refreshedDate="42572.476931597223" createdVersion="3" refreshedVersion="3" minRefreshableVersion="3" recordCount="65">
  <cacheSource type="worksheet">
    <worksheetSource ref="D15:D80" sheet="phpBB"/>
  </cacheSource>
  <cacheFields count="1">
    <cacheField name="89" numFmtId="0">
      <sharedItems containsSemiMixedTypes="0" containsString="0" containsNumber="1" containsInteger="1" minValue="4" maxValue="134" count="7">
        <n v="134"/>
        <n v="9"/>
        <n v="64"/>
        <n v="52"/>
        <n v="14"/>
        <n v="4"/>
        <n v="20"/>
      </sharedItems>
      <fieldGroup base="0">
        <rangePr autoStart="0" startNum="1" endNum="134" groupInterval="10"/>
        <groupItems count="16">
          <s v="&lt;1"/>
          <s v="1-10"/>
          <s v="11-20"/>
          <s v="21-30"/>
          <s v="31-40"/>
          <s v="41-50"/>
          <s v="51-60"/>
          <s v="61-70"/>
          <s v="71-80"/>
          <s v="81-90"/>
          <s v="91-100"/>
          <s v="101-110"/>
          <s v="111-120"/>
          <s v="121-130"/>
          <s v="131-140"/>
          <s v="&gt;141"/>
        </groupItems>
      </fieldGroup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p.v." refreshedDate="42572.480659490742" createdVersion="3" refreshedVersion="3" minRefreshableVersion="3" recordCount="5">
  <cacheSource type="worksheet">
    <worksheetSource ref="H10:H15" sheet="phpBB"/>
  </cacheSource>
  <cacheFields count="1">
    <cacheField name="schemaSizeEnd" numFmtId="0">
      <sharedItems containsSemiMixedTypes="0" containsString="0" containsNumber="1" containsInteger="1" minValue="4" maxValue="8" count="4">
        <n v="5"/>
        <n v="7"/>
        <n v="4"/>
        <n v="8"/>
      </sharedItems>
      <fieldGroup base="0">
        <rangePr autoStart="0" startNum="1" endNum="8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p.v." refreshedDate="42572.481468287035" createdVersion="3" refreshedVersion="3" minRefreshableVersion="3" recordCount="65">
  <cacheSource type="worksheet">
    <worksheetSource ref="H15:H80" sheet="phpBB"/>
  </cacheSource>
  <cacheFields count="1">
    <cacheField name="8" numFmtId="0">
      <sharedItems containsSemiMixedTypes="0" containsString="0" containsNumber="1" containsInteger="1" minValue="1" maxValue="75" count="20">
        <n v="5"/>
        <n v="3"/>
        <n v="15"/>
        <n v="9"/>
        <n v="6"/>
        <n v="10"/>
        <n v="11"/>
        <n v="4"/>
        <n v="1"/>
        <n v="8"/>
        <n v="2"/>
        <n v="7"/>
        <n v="13"/>
        <n v="27"/>
        <n v="22"/>
        <n v="35"/>
        <n v="42"/>
        <n v="20"/>
        <n v="21"/>
        <n v="75"/>
      </sharedItems>
      <fieldGroup base="0">
        <rangePr startNum="1" endNum="75" groupInterval="5"/>
        <groupItems count="17">
          <s v="&lt;1"/>
          <s v="1-5"/>
          <s v="6-10"/>
          <s v="11-15"/>
          <s v="16-20"/>
          <s v="21-25"/>
          <s v="26-30"/>
          <s v="31-35"/>
          <s v="36-40"/>
          <s v="41-45"/>
          <s v="46-50"/>
          <s v="51-55"/>
          <s v="56-60"/>
          <s v="61-65"/>
          <s v="66-70"/>
          <s v="71-75"/>
          <s v="&gt;76"/>
        </groupItems>
      </fieldGroup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p.v." refreshedDate="42572.526633796297" createdVersion="3" refreshedVersion="3" minRefreshableVersion="3" recordCount="9">
  <cacheSource type="worksheet">
    <worksheetSource ref="S10:S19" sheet="typo3"/>
  </cacheSource>
  <cacheFields count="1">
    <cacheField name="YoB" numFmtId="1">
      <sharedItems containsSemiMixedTypes="0" containsString="0" containsNumber="1" containsInteger="1" minValue="0" maxValue="6" count="5">
        <n v="4"/>
        <n v="6"/>
        <n v="3"/>
        <n v="2"/>
        <n v="0"/>
      </sharedItems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p.v." refreshedDate="42572.52714027778" createdVersion="3" refreshedVersion="3" minRefreshableVersion="3" recordCount="23">
  <cacheSource type="worksheet">
    <worksheetSource ref="S19:S42" sheet="typo3"/>
  </cacheSource>
  <cacheFields count="1">
    <cacheField name="0" numFmtId="1">
      <sharedItems containsSemiMixedTypes="0" containsString="0" containsNumber="1" containsInteger="1" minValue="0" maxValue="9" count="6">
        <n v="9"/>
        <n v="1"/>
        <n v="7"/>
        <n v="0"/>
        <n v="6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nos Vassiliadis" refreshedDate="42569.026550115741" createdVersion="3" refreshedVersion="3" minRefreshableVersion="3" recordCount="15">
  <cacheSource type="worksheet">
    <worksheetSource ref="D10:D25" sheet="atlas"/>
  </cacheSource>
  <cacheFields count="1">
    <cacheField name="duration" numFmtId="0">
      <sharedItems containsSemiMixedTypes="0" containsString="0" containsNumber="1" containsInteger="1" minValue="1" maxValue="57" count="5">
        <n v="22"/>
        <n v="2"/>
        <n v="1"/>
        <n v="38"/>
        <n v="57"/>
      </sharedItems>
      <fieldGroup base="0">
        <rangePr startNum="1" endNum="57" groupInterval="10"/>
        <groupItems count="8">
          <s v="&lt;1"/>
          <s v="1-10"/>
          <s v="11-20"/>
          <s v="21-30"/>
          <s v="31-40"/>
          <s v="41-50"/>
          <s v="51-60"/>
          <s v="&gt;61"/>
        </groupItems>
      </fieldGroup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p.v." refreshedDate="42572.52791863426" createdVersion="3" refreshedVersion="3" minRefreshableVersion="3" recordCount="9">
  <cacheSource type="worksheet">
    <worksheetSource ref="D10:D19" sheet="typo3"/>
  </cacheSource>
  <cacheFields count="1">
    <cacheField name="duration" numFmtId="0">
      <sharedItems containsSemiMixedTypes="0" containsString="0" containsNumber="1" containsInteger="1" minValue="18" maxValue="75" count="7">
        <n v="40"/>
        <n v="18"/>
        <n v="57"/>
        <n v="49"/>
        <n v="20"/>
        <n v="56"/>
        <n v="75"/>
      </sharedItems>
      <fieldGroup base="0">
        <rangePr autoStart="0" startNum="1" endNum="75" groupInterval="10"/>
        <groupItems count="10">
          <s v="&lt;1"/>
          <s v="1-10"/>
          <s v="11-20"/>
          <s v="21-30"/>
          <s v="31-40"/>
          <s v="41-50"/>
          <s v="51-60"/>
          <s v="61-70"/>
          <s v="71-80"/>
          <s v="&gt;81"/>
        </groupItems>
      </fieldGroup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p.v." refreshedDate="42572.528387384256" createdVersion="3" refreshedVersion="3" minRefreshableVersion="3" recordCount="23">
  <cacheSource type="worksheet">
    <worksheetSource ref="D19:D42" sheet="typo3"/>
  </cacheSource>
  <cacheFields count="1">
    <cacheField name="75" numFmtId="0">
      <sharedItems containsSemiMixedTypes="0" containsString="0" containsNumber="1" containsInteger="1" minValue="10" maxValue="99" count="9">
        <n v="10"/>
        <n v="17"/>
        <n v="12"/>
        <n v="92"/>
        <n v="36"/>
        <n v="94"/>
        <n v="99"/>
        <n v="47"/>
        <n v="81"/>
      </sharedItems>
      <fieldGroup base="0">
        <rangePr autoStart="0" startNum="1" endNum="99" groupInterval="10"/>
        <groupItems count="12">
          <s v="&lt;1"/>
          <s v="1-10"/>
          <s v="11-20"/>
          <s v="21-30"/>
          <s v="31-40"/>
          <s v="41-50"/>
          <s v="51-60"/>
          <s v="61-70"/>
          <s v="71-80"/>
          <s v="81-90"/>
          <s v="91-100"/>
          <s v="&gt;101"/>
        </groupItems>
      </fieldGroup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p.v." refreshedDate="42572.5304412037" createdVersion="3" refreshedVersion="3" minRefreshableVersion="3" recordCount="9">
  <cacheSource type="worksheet">
    <worksheetSource ref="H10:H19" sheet="typo3"/>
  </cacheSource>
  <cacheFields count="1">
    <cacheField name="schemaSizeEnd" numFmtId="0">
      <sharedItems containsSemiMixedTypes="0" containsString="0" containsNumber="1" containsInteger="1" minValue="2" maxValue="21" count="6">
        <n v="20"/>
        <n v="3"/>
        <n v="4"/>
        <n v="2"/>
        <n v="5"/>
        <n v="21"/>
      </sharedItems>
      <fieldGroup base="0">
        <rangePr autoStart="0" startNum="1" endNum="21" groupInterval="5"/>
        <groupItems count="6">
          <s v="&lt;1"/>
          <s v="1-5"/>
          <s v="6-10"/>
          <s v="11-15"/>
          <s v="16-21"/>
          <s v="&gt;21"/>
        </groupItems>
      </fieldGroup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p.v." refreshedDate="42572.531115509257" createdVersion="3" refreshedVersion="3" minRefreshableVersion="3" recordCount="23">
  <cacheSource type="worksheet">
    <worksheetSource ref="H19:H42" sheet="typo3"/>
  </cacheSource>
  <cacheFields count="1">
    <cacheField name="5" numFmtId="0">
      <sharedItems containsSemiMixedTypes="0" containsString="0" containsNumber="1" containsInteger="1" minValue="4" maxValue="67" count="17">
        <n v="26"/>
        <n v="5"/>
        <n v="28"/>
        <n v="16"/>
        <n v="7"/>
        <n v="11"/>
        <n v="6"/>
        <n v="9"/>
        <n v="4"/>
        <n v="8"/>
        <n v="10"/>
        <n v="12"/>
        <n v="31"/>
        <n v="32"/>
        <n v="23"/>
        <n v="67"/>
        <n v="13"/>
      </sharedItems>
      <fieldGroup base="0">
        <rangePr autoStart="0" startNum="1" endNum="67" groupInterval="5"/>
        <groupItems count="16">
          <s v="&lt;1"/>
          <s v="1-5"/>
          <s v="6-10"/>
          <s v="11-15"/>
          <s v="16-20"/>
          <s v="21-25"/>
          <s v="26-30"/>
          <s v="31-35"/>
          <s v="36-40"/>
          <s v="41-45"/>
          <s v="46-50"/>
          <s v="51-55"/>
          <s v="56-60"/>
          <s v="61-65"/>
          <s v="66-70"/>
          <s v="&gt;71"/>
        </groupItems>
      </fieldGroup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p.v." refreshedDate="42572.547814930556" createdVersion="3" refreshedVersion="3" minRefreshableVersion="3" recordCount="114">
  <cacheSource type="worksheet">
    <worksheetSource ref="D24:D138" sheet="ocart_post_v22"/>
  </cacheSource>
  <cacheFields count="1">
    <cacheField name="6" numFmtId="0">
      <sharedItems containsSemiMixedTypes="0" containsString="0" containsNumber="1" containsInteger="1" minValue="2" maxValue="145" count="18">
        <n v="145"/>
        <n v="144"/>
        <n v="132"/>
        <n v="130"/>
        <n v="109"/>
        <n v="82"/>
        <n v="71"/>
        <n v="65"/>
        <n v="60"/>
        <n v="50"/>
        <n v="49"/>
        <n v="2"/>
        <n v="83"/>
        <n v="66"/>
        <n v="76"/>
        <n v="12"/>
        <n v="21"/>
        <n v="28"/>
      </sharedItems>
      <fieldGroup base="0">
        <rangePr autoStart="0" startNum="1" endNum="145" groupInterval="10"/>
        <groupItems count="17">
          <s v="&lt;1"/>
          <s v="1-10"/>
          <s v="11-20"/>
          <s v="21-30"/>
          <s v="31-40"/>
          <s v="41-50"/>
          <s v="51-60"/>
          <s v="61-70"/>
          <s v="71-80"/>
          <s v="81-90"/>
          <s v="91-100"/>
          <s v="101-110"/>
          <s v="111-120"/>
          <s v="121-130"/>
          <s v="131-140"/>
          <s v="141-150"/>
          <s v="&gt;151"/>
        </groupItems>
      </fieldGroup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refreshedBy="p.v." refreshedDate="42572.5597837963" createdVersion="3" refreshedVersion="3" minRefreshableVersion="3" recordCount="14">
  <cacheSource type="worksheet">
    <worksheetSource ref="H10:H24" sheet="ocart_post_v22"/>
  </cacheSource>
  <cacheFields count="1">
    <cacheField name="schemaSizeEnd" numFmtId="0">
      <sharedItems containsSemiMixedTypes="0" containsString="0" containsNumber="1" containsInteger="1" minValue="1" maxValue="10" count="5">
        <n v="4"/>
        <n v="3"/>
        <n v="1"/>
        <n v="2"/>
        <n v="10"/>
      </sharedItems>
      <fieldGroup base="0">
        <rangePr startNum="1" endNum="10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refreshedBy="p.v." refreshedDate="42572.560509027775" createdVersion="3" refreshedVersion="3" minRefreshableVersion="3" recordCount="114">
  <cacheSource type="worksheet">
    <worksheetSource ref="H24:H138" sheet="ocart_post_v22"/>
  </cacheSource>
  <cacheFields count="1">
    <cacheField name="2" numFmtId="0">
      <sharedItems containsSemiMixedTypes="0" containsString="0" containsNumber="1" containsInteger="1" minValue="2" maxValue="58" count="17">
        <n v="3"/>
        <n v="5"/>
        <n v="4"/>
        <n v="7"/>
        <n v="2"/>
        <n v="6"/>
        <n v="9"/>
        <n v="8"/>
        <n v="53"/>
        <n v="12"/>
        <n v="11"/>
        <n v="31"/>
        <n v="13"/>
        <n v="14"/>
        <n v="19"/>
        <n v="10"/>
        <n v="58"/>
      </sharedItems>
      <fieldGroup base="0">
        <rangePr autoStart="0" startNum="1" endNum="58" groupInterval="5"/>
        <groupItems count="14">
          <s v="&lt;1"/>
          <s v="1-5"/>
          <s v="6-10"/>
          <s v="11-15"/>
          <s v="16-20"/>
          <s v="21-25"/>
          <s v="26-30"/>
          <s v="31-35"/>
          <s v="36-40"/>
          <s v="41-45"/>
          <s v="46-50"/>
          <s v="51-55"/>
          <s v="56-60"/>
          <s v="&gt;61"/>
        </groupItems>
      </fieldGroup>
    </cacheField>
  </cacheFields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refreshedBy="p.v." refreshedDate="42572.738765277776" createdVersion="3" refreshedVersion="3" minRefreshableVersion="3" recordCount="50">
  <cacheSource type="worksheet">
    <worksheetSource ref="D31:D81" sheet="mwiki"/>
  </cacheSource>
  <cacheFields count="1">
    <cacheField name="41" numFmtId="0">
      <sharedItems containsSemiMixedTypes="0" containsString="0" containsNumber="1" containsInteger="1" minValue="35" maxValue="323" count="36">
        <n v="39"/>
        <n v="100"/>
        <n v="316"/>
        <n v="236"/>
        <n v="282"/>
        <n v="235"/>
        <n v="323"/>
        <n v="307"/>
        <n v="89"/>
        <n v="262"/>
        <n v="237"/>
        <n v="228"/>
        <n v="145"/>
        <n v="59"/>
        <n v="229"/>
        <n v="99"/>
        <n v="292"/>
        <n v="142"/>
        <n v="141"/>
        <n v="233"/>
        <n v="308"/>
        <n v="81"/>
        <n v="37"/>
        <n v="69"/>
        <n v="320"/>
        <n v="211"/>
        <n v="289"/>
        <n v="196"/>
        <n v="76"/>
        <n v="151"/>
        <n v="306"/>
        <n v="86"/>
        <n v="212"/>
        <n v="295"/>
        <n v="226"/>
        <n v="35"/>
      </sharedItems>
      <fieldGroup base="0">
        <rangePr autoStart="0" startNum="1" endNum="323" groupInterval="10"/>
        <groupItems count="35">
          <s v="&lt;1"/>
          <s v="1-10"/>
          <s v="11-20"/>
          <s v="21-30"/>
          <s v="31-40"/>
          <s v="41-50"/>
          <s v="51-60"/>
          <s v="61-70"/>
          <s v="71-80"/>
          <s v="81-90"/>
          <s v="91-100"/>
          <s v="101-110"/>
          <s v="111-120"/>
          <s v="121-130"/>
          <s v="131-140"/>
          <s v="141-150"/>
          <s v="151-160"/>
          <s v="161-170"/>
          <s v="171-180"/>
          <s v="181-190"/>
          <s v="191-200"/>
          <s v="201-210"/>
          <s v="211-220"/>
          <s v="221-230"/>
          <s v="231-240"/>
          <s v="241-250"/>
          <s v="251-260"/>
          <s v="261-270"/>
          <s v="271-280"/>
          <s v="281-290"/>
          <s v="291-300"/>
          <s v="301-310"/>
          <s v="311-320"/>
          <s v="321-330"/>
          <s v="&gt;331"/>
        </groupItems>
      </fieldGroup>
    </cacheField>
  </cacheFields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refreshedBy="p.v." refreshedDate="42572.742743634262" createdVersion="3" refreshedVersion="3" minRefreshableVersion="3" recordCount="21">
  <cacheSource type="worksheet">
    <worksheetSource ref="H10:H31" sheet="mwiki"/>
  </cacheSource>
  <cacheFields count="1">
    <cacheField name="schemaSizeEnd" numFmtId="0">
      <sharedItems containsSemiMixedTypes="0" containsString="0" containsNumber="1" containsInteger="1" minValue="2" maxValue="16" count="10">
        <n v="7"/>
        <n v="2"/>
        <n v="4"/>
        <n v="3"/>
        <n v="8"/>
        <n v="5"/>
        <n v="16"/>
        <n v="6"/>
        <n v="12"/>
        <n v="11"/>
      </sharedItems>
      <fieldGroup base="0">
        <rangePr autoStart="0" startNum="1" endNum="16" groupInterval="5"/>
        <groupItems count="5">
          <s v="&lt;1"/>
          <s v="1-5"/>
          <s v="6-10"/>
          <s v="11-16"/>
          <s v="&gt;16"/>
        </groupItems>
      </fieldGroup>
    </cacheField>
  </cacheFields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refreshedBy="p.v." refreshedDate="42572.743382754627" createdVersion="3" refreshedVersion="3" minRefreshableVersion="3" recordCount="50">
  <cacheSource type="worksheet">
    <worksheetSource ref="H31:H81" sheet="mwiki"/>
  </cacheSource>
  <cacheFields count="1">
    <cacheField name="11" numFmtId="0">
      <sharedItems containsSemiMixedTypes="0" containsString="0" containsNumber="1" containsInteger="1" minValue="1" maxValue="26" count="15">
        <n v="2"/>
        <n v="4"/>
        <n v="1"/>
        <n v="3"/>
        <n v="5"/>
        <n v="6"/>
        <n v="9"/>
        <n v="7"/>
        <n v="11"/>
        <n v="14"/>
        <n v="16"/>
        <n v="12"/>
        <n v="21"/>
        <n v="17"/>
        <n v="26"/>
      </sharedItems>
      <fieldGroup base="0">
        <rangePr startNum="1" endNum="26" groupInterval="5"/>
        <groupItems count="7">
          <s v="&lt;1"/>
          <s v="1-5"/>
          <s v="6-10"/>
          <s v="11-15"/>
          <s v="16-20"/>
          <s v="21-26"/>
          <s v="&gt;26"/>
        </groupItems>
      </fieldGroup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anos Vassiliadis" refreshedDate="42569.028285879627" createdVersion="3" refreshedVersion="3" minRefreshableVersion="3" recordCount="17">
  <cacheSource type="worksheet">
    <worksheetSource ref="S10:S27" sheet="biosql"/>
  </cacheSource>
  <cacheFields count="1">
    <cacheField name="YoB" numFmtId="1">
      <sharedItems containsSemiMixedTypes="0" containsString="0" containsNumber="1" containsInteger="1" minValue="0" maxValue="1" count="2">
        <n v="0"/>
        <n v="1"/>
      </sharedItems>
    </cacheField>
  </cacheFields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r:id="rId1" refreshedBy="p.v." refreshedDate="42572.751642361109" createdVersion="3" refreshedVersion="3" minRefreshableVersion="3" recordCount="28">
  <cacheSource type="worksheet">
    <worksheetSource ref="S27:S55" sheet="biosql"/>
  </cacheSource>
  <cacheFields count="1">
    <cacheField name="1" numFmtId="1">
      <sharedItems containsSemiMixedTypes="0" containsString="0" containsNumber="1" containsInteger="1" minValue="0" maxValue="3" count="4">
        <n v="2"/>
        <n v="1"/>
        <n v="3"/>
        <n v="0"/>
      </sharedItems>
    </cacheField>
  </cacheFields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refreshedBy="p.v." refreshedDate="42572.752134374998" createdVersion="3" refreshedVersion="3" minRefreshableVersion="3" recordCount="28">
  <cacheSource type="worksheet">
    <worksheetSource ref="D27:D55" sheet="biosql"/>
  </cacheSource>
  <cacheFields count="1">
    <cacheField name="24" numFmtId="0">
      <sharedItems containsSemiMixedTypes="0" containsString="0" containsNumber="1" containsInteger="1" minValue="9" maxValue="47" count="13">
        <n v="20"/>
        <n v="26"/>
        <n v="21"/>
        <n v="19"/>
        <n v="9"/>
        <n v="18"/>
        <n v="24"/>
        <n v="44"/>
        <n v="47"/>
        <n v="30"/>
        <n v="42"/>
        <n v="23"/>
        <n v="37"/>
      </sharedItems>
      <fieldGroup base="0">
        <rangePr autoStart="0" startNum="1" endNum="47" groupInterval="10"/>
        <groupItems count="7">
          <s v="&lt;1"/>
          <s v="1-10"/>
          <s v="11-20"/>
          <s v="21-30"/>
          <s v="31-40"/>
          <s v="41-50"/>
          <s v="&gt;51"/>
        </groupItems>
      </fieldGroup>
    </cacheField>
  </cacheFields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r:id="rId1" refreshedBy="p.v." refreshedDate="42572.754884027781" createdVersion="3" refreshedVersion="3" minRefreshableVersion="3" recordCount="17">
  <cacheSource type="worksheet">
    <worksheetSource ref="H10:H27" sheet="biosql"/>
  </cacheSource>
  <cacheFields count="1">
    <cacheField name="schemaSizeEnd" numFmtId="0">
      <sharedItems containsSemiMixedTypes="0" containsString="0" containsNumber="1" containsInteger="1" minValue="2" maxValue="8" count="5">
        <n v="2"/>
        <n v="3"/>
        <n v="4"/>
        <n v="5"/>
        <n v="8"/>
      </sharedItems>
      <fieldGroup base="0">
        <rangePr autoStart="0" startNum="1" endNum="8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33.xml><?xml version="1.0" encoding="utf-8"?>
<pivotCacheDefinition xmlns="http://schemas.openxmlformats.org/spreadsheetml/2006/main" xmlns:r="http://schemas.openxmlformats.org/officeDocument/2006/relationships" r:id="rId1" refreshedBy="p.v." refreshedDate="42572.755453819445" createdVersion="3" refreshedVersion="3" minRefreshableVersion="3" recordCount="28">
  <cacheSource type="worksheet">
    <worksheetSource ref="H27:H55" sheet="biosql"/>
  </cacheSource>
  <cacheFields count="1">
    <cacheField name="5" numFmtId="0">
      <sharedItems containsSemiMixedTypes="0" containsString="0" containsNumber="1" containsInteger="1" minValue="2" maxValue="9" count="7">
        <n v="8"/>
        <n v="3"/>
        <n v="5"/>
        <n v="2"/>
        <n v="6"/>
        <n v="4"/>
        <n v="9"/>
      </sharedItems>
      <fieldGroup base="0">
        <rangePr autoStart="0" startNum="1" endNum="9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34.xml><?xml version="1.0" encoding="utf-8"?>
<pivotCacheDefinition xmlns="http://schemas.openxmlformats.org/spreadsheetml/2006/main" xmlns:r="http://schemas.openxmlformats.org/officeDocument/2006/relationships" r:id="rId1" refreshedBy="p.v." refreshedDate="42572.773100925922" createdVersion="3" refreshedVersion="3" minRefreshableVersion="3" recordCount="73">
  <cacheSource type="worksheet">
    <worksheetSource ref="D25:D98" sheet="atlas"/>
  </cacheSource>
  <cacheFields count="1">
    <cacheField name="57" numFmtId="0">
      <sharedItems containsSemiMixedTypes="0" containsString="0" containsNumber="1" containsInteger="1" minValue="2" maxValue="85" count="21">
        <n v="15"/>
        <n v="8"/>
        <n v="18"/>
        <n v="28"/>
        <n v="5"/>
        <n v="12"/>
        <n v="45"/>
        <n v="50"/>
        <n v="43"/>
        <n v="85"/>
        <n v="52"/>
        <n v="55"/>
        <n v="81"/>
        <n v="34"/>
        <n v="19"/>
        <n v="2"/>
        <n v="84"/>
        <n v="57"/>
        <n v="82"/>
        <n v="68"/>
        <n v="16"/>
      </sharedItems>
      <fieldGroup base="0">
        <rangePr autoStart="0" startNum="1" endNum="85" groupInterval="10"/>
        <groupItems count="11">
          <s v="&lt;1"/>
          <s v="1-10"/>
          <s v="11-20"/>
          <s v="21-30"/>
          <s v="31-40"/>
          <s v="41-50"/>
          <s v="51-60"/>
          <s v="61-70"/>
          <s v="71-80"/>
          <s v="81-90"/>
          <s v="&gt;91"/>
        </groupItems>
      </fieldGroup>
    </cacheField>
  </cacheFields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r:id="rId1" refreshedBy="p.v." refreshedDate="42572.774782523149" createdVersion="3" refreshedVersion="3" minRefreshableVersion="3" recordCount="15">
  <cacheSource type="worksheet">
    <worksheetSource ref="H10:H25" sheet="atlas"/>
  </cacheSource>
  <cacheFields count="1">
    <cacheField name="schemaSizeEnd" numFmtId="0">
      <sharedItems containsSemiMixedTypes="0" containsString="0" containsNumber="1" containsInteger="1" minValue="3" maxValue="14" count="5">
        <n v="3"/>
        <n v="6"/>
        <n v="5"/>
        <n v="7"/>
        <n v="14"/>
      </sharedItems>
      <fieldGroup base="0">
        <rangePr autoStart="0" startNum="1" endNum="14" groupInterval="5"/>
        <groupItems count="5">
          <s v="&lt;1"/>
          <s v="1-5"/>
          <s v="6-10"/>
          <s v="11-15"/>
          <s v="&gt;16"/>
        </groupItems>
      </fieldGroup>
    </cacheField>
  </cacheFields>
</pivotCacheDefinition>
</file>

<file path=xl/pivotCache/pivotCacheDefinition36.xml><?xml version="1.0" encoding="utf-8"?>
<pivotCacheDefinition xmlns="http://schemas.openxmlformats.org/spreadsheetml/2006/main" xmlns:r="http://schemas.openxmlformats.org/officeDocument/2006/relationships" r:id="rId1" refreshedBy="p.v." refreshedDate="42572.775292245373" createdVersion="3" refreshedVersion="3" minRefreshableVersion="3" recordCount="73">
  <cacheSource type="worksheet">
    <worksheetSource ref="H25:H98" sheet="atlas"/>
  </cacheSource>
  <cacheFields count="1">
    <cacheField name="14" numFmtId="0">
      <sharedItems containsSemiMixedTypes="0" containsString="0" containsNumber="1" containsInteger="1" minValue="1" maxValue="266" count="19">
        <n v="7"/>
        <n v="6"/>
        <n v="3"/>
        <n v="1"/>
        <n v="5"/>
        <n v="8"/>
        <n v="18"/>
        <n v="11"/>
        <n v="12"/>
        <n v="9"/>
        <n v="10"/>
        <n v="4"/>
        <n v="19"/>
        <n v="15"/>
        <n v="13"/>
        <n v="16"/>
        <n v="266"/>
        <n v="17"/>
        <n v="20"/>
      </sharedItems>
      <fieldGroup base="0">
        <rangePr startNum="1" endNum="266" groupInterval="5"/>
        <groupItems count="55">
          <s v="&lt;1"/>
          <s v="1-5"/>
          <s v="6-10"/>
          <s v="11-15"/>
          <s v="16-20"/>
          <s v="21-25"/>
          <s v="26-30"/>
          <s v="31-35"/>
          <s v="36-40"/>
          <s v="41-45"/>
          <s v="46-50"/>
          <s v="51-55"/>
          <s v="56-60"/>
          <s v="61-65"/>
          <s v="66-70"/>
          <s v="71-75"/>
          <s v="76-80"/>
          <s v="81-85"/>
          <s v="86-90"/>
          <s v="91-95"/>
          <s v="96-100"/>
          <s v="101-105"/>
          <s v="106-110"/>
          <s v="111-115"/>
          <s v="116-120"/>
          <s v="121-125"/>
          <s v="126-130"/>
          <s v="131-135"/>
          <s v="136-140"/>
          <s v="141-145"/>
          <s v="146-150"/>
          <s v="151-155"/>
          <s v="156-160"/>
          <s v="161-165"/>
          <s v="166-170"/>
          <s v="171-175"/>
          <s v="176-180"/>
          <s v="181-185"/>
          <s v="186-190"/>
          <s v="191-195"/>
          <s v="196-200"/>
          <s v="201-205"/>
          <s v="206-210"/>
          <s v="211-215"/>
          <s v="216-220"/>
          <s v="221-225"/>
          <s v="226-230"/>
          <s v="231-235"/>
          <s v="236-240"/>
          <s v="241-245"/>
          <s v="246-250"/>
          <s v="251-255"/>
          <s v="256-260"/>
          <s v="261-266"/>
          <s v="&gt;266"/>
        </groupItems>
      </fieldGroup>
    </cacheField>
  </cacheFields>
</pivotCacheDefinition>
</file>

<file path=xl/pivotCache/pivotCacheDefinition37.xml><?xml version="1.0" encoding="utf-8"?>
<pivotCacheDefinition xmlns="http://schemas.openxmlformats.org/spreadsheetml/2006/main" xmlns:r="http://schemas.openxmlformats.org/officeDocument/2006/relationships" r:id="rId1" refreshedBy="p.v." refreshedDate="42590.620395717589" createdVersion="3" refreshedVersion="3" minRefreshableVersion="3" recordCount="80">
  <cacheSource type="worksheet">
    <worksheetSource ref="C10:T90" sheet="ensembl"/>
  </cacheSource>
  <cacheFields count="19">
    <cacheField name="tableName" numFmtId="0">
      <sharedItems/>
    </cacheField>
    <cacheField name="duration" numFmtId="0">
      <sharedItems containsSemiMixedTypes="0" containsString="0" containsNumber="1" containsInteger="1" minValue="1" maxValue="384" count="40">
        <n v="43"/>
        <n v="29"/>
        <n v="19"/>
        <n v="24"/>
        <n v="1"/>
        <n v="33"/>
        <n v="30"/>
        <n v="65"/>
        <n v="2"/>
        <n v="48"/>
        <n v="54"/>
        <n v="20"/>
        <n v="87"/>
        <n v="35"/>
        <n v="12"/>
        <n v="5"/>
        <n v="6"/>
        <n v="58"/>
        <n v="7"/>
        <n v="209"/>
        <n v="52"/>
        <n v="384"/>
        <n v="127"/>
        <n v="31"/>
        <n v="91"/>
        <n v="247"/>
        <n v="38"/>
        <n v="37"/>
        <n v="55"/>
        <n v="110"/>
        <n v="18"/>
        <n v="177"/>
        <n v="212"/>
        <n v="96"/>
        <n v="84"/>
        <n v="89"/>
        <n v="61"/>
        <n v="165"/>
        <n v="79"/>
        <n v="133"/>
      </sharedItems>
      <fieldGroup base="1">
        <rangePr startNum="1" endNum="384" groupInterval="50"/>
        <groupItems count="10">
          <s v="&lt;1"/>
          <s v="1-50"/>
          <s v="51-100"/>
          <s v="101-150"/>
          <s v="151-200"/>
          <s v="201-250"/>
          <s v="251-300"/>
          <s v="301-350"/>
          <s v="351-400"/>
          <s v="&gt;401"/>
        </groupItems>
      </fieldGroup>
    </cacheField>
    <cacheField name="birth" numFmtId="0">
      <sharedItems containsSemiMixedTypes="0" containsString="0" containsNumber="1" containsInteger="1" minValue="0" maxValue="510"/>
    </cacheField>
    <cacheField name="death" numFmtId="0">
      <sharedItems containsSemiMixedTypes="0" containsString="0" containsNumber="1" containsInteger="1" minValue="0" maxValue="510"/>
    </cacheField>
    <cacheField name="schemaSizeBirth" numFmtId="0">
      <sharedItems containsSemiMixedTypes="0" containsString="0" containsNumber="1" containsInteger="1" minValue="2" maxValue="16"/>
    </cacheField>
    <cacheField name="schemaSizeEnd" numFmtId="0">
      <sharedItems containsSemiMixedTypes="0" containsString="0" containsNumber="1" containsInteger="1" minValue="2" maxValue="16" count="13">
        <n v="4"/>
        <n v="3"/>
        <n v="9"/>
        <n v="7"/>
        <n v="5"/>
        <n v="16"/>
        <n v="2"/>
        <n v="8"/>
        <n v="6"/>
        <n v="10"/>
        <n v="14"/>
        <n v="12"/>
        <n v="15"/>
      </sharedItems>
      <fieldGroup base="5">
        <rangePr autoStart="0" startNum="1" endNum="16" groupInterval="5"/>
        <groupItems count="5">
          <s v="&lt;1"/>
          <s v="1-5"/>
          <s v="6-10"/>
          <s v="11-16"/>
          <s v="&gt;16"/>
        </groupItems>
      </fieldGroup>
    </cacheField>
    <cacheField name="avgSchemaSize" numFmtId="2">
      <sharedItems containsSemiMixedTypes="0" containsString="0" containsNumber="1" minValue="2" maxValue="16"/>
    </cacheField>
    <cacheField name="sumUpd" numFmtId="0">
      <sharedItems containsSemiMixedTypes="0" containsString="0" containsNumber="1" containsInteger="1" minValue="0" maxValue="27"/>
    </cacheField>
    <cacheField name="countUpd" numFmtId="0">
      <sharedItems containsSemiMixedTypes="0" containsString="0" containsNumber="1" containsInteger="1" minValue="0" maxValue="12"/>
    </cacheField>
    <cacheField name="ATU" numFmtId="2">
      <sharedItems containsSemiMixedTypes="0" containsString="0" containsNumber="1" minValue="0" maxValue="0.32258064516129031"/>
    </cacheField>
    <cacheField name="UpdateRate" numFmtId="164">
      <sharedItems containsSemiMixedTypes="0" containsString="0" containsNumber="1" minValue="0" maxValue="9.8360655737704916E-2"/>
    </cacheField>
    <cacheField name="AvgUpdVolume" numFmtId="165">
      <sharedItems containsString="0" containsBlank="1" containsNumber="1" minValue="1" maxValue="5"/>
    </cacheField>
    <cacheField name="SizeScaleUp" numFmtId="2">
      <sharedItems containsSemiMixedTypes="0" containsString="0" containsNumber="1" minValue="0.75" maxValue="2.3333333333333335"/>
    </cacheField>
    <cacheField name="DeadOrSurvivor" numFmtId="1">
      <sharedItems containsSemiMixedTypes="0" containsString="0" containsNumber="1" containsInteger="1" minValue="10" maxValue="1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10" maxValue="12"/>
    </cacheField>
    <cacheField name="YoB" numFmtId="1">
      <sharedItems containsSemiMixedTypes="0" containsString="0" containsNumber="1" containsInteger="1" minValue="0" maxValue="13"/>
    </cacheField>
    <cacheField name="YoD" numFmtId="1">
      <sharedItems containsSemiMixedTypes="0" containsString="0" containsNumber="1" containsInteger="1" minValue="0" maxValue="13"/>
    </cacheField>
    <cacheField name="D(YoD-YoB)" numFmtId="1">
      <sharedItems containsSemiMixedTypes="0" containsString="0" containsNumber="1" containsInteger="1" minValue="0" maxValue="10"/>
    </cacheField>
  </cacheFields>
</pivotCacheDefinition>
</file>

<file path=xl/pivotCache/pivotCacheDefinition38.xml><?xml version="1.0" encoding="utf-8"?>
<pivotCacheDefinition xmlns="http://schemas.openxmlformats.org/spreadsheetml/2006/main" xmlns:r="http://schemas.openxmlformats.org/officeDocument/2006/relationships" r:id="rId1" refreshedBy="p.v." refreshedDate="42590.622593865737" createdVersion="3" refreshedVersion="3" minRefreshableVersion="3" recordCount="75">
  <cacheSource type="worksheet">
    <worksheetSource ref="C91:S165" sheet="ensembl"/>
  </cacheSource>
  <cacheFields count="17">
    <cacheField name="tableName" numFmtId="0">
      <sharedItems/>
    </cacheField>
    <cacheField name="duration" numFmtId="0">
      <sharedItems containsSemiMixedTypes="0" containsString="0" containsNumber="1" containsInteger="1" minValue="18" maxValue="529" count="38">
        <n v="295"/>
        <n v="297"/>
        <n v="48"/>
        <n v="135"/>
        <n v="114"/>
        <n v="18"/>
        <n v="186"/>
        <n v="219"/>
        <n v="266"/>
        <n v="223"/>
        <n v="352"/>
        <n v="466"/>
        <n v="396"/>
        <n v="197"/>
        <n v="252"/>
        <n v="83"/>
        <n v="79"/>
        <n v="315"/>
        <n v="304"/>
        <n v="338"/>
        <n v="281"/>
        <n v="246"/>
        <n v="529"/>
        <n v="333"/>
        <n v="283"/>
        <n v="334"/>
        <n v="328"/>
        <n v="519"/>
        <n v="340"/>
        <n v="314"/>
        <n v="296"/>
        <n v="527"/>
        <n v="467"/>
        <n v="455"/>
        <n v="35"/>
        <n v="365"/>
        <n v="508"/>
        <n v="24"/>
      </sharedItems>
      <fieldGroup base="1">
        <rangePr autoStart="0" startNum="1" endNum="529" groupInterval="50"/>
        <groupItems count="13">
          <s v="&lt;1"/>
          <s v="1-50"/>
          <s v="51-100"/>
          <s v="101-150"/>
          <s v="151-200"/>
          <s v="201-250"/>
          <s v="251-300"/>
          <s v="301-350"/>
          <s v="351-400"/>
          <s v="401-450"/>
          <s v="451-500"/>
          <s v="501-550"/>
          <s v="&gt;551"/>
        </groupItems>
      </fieldGroup>
    </cacheField>
    <cacheField name="birth" numFmtId="0">
      <sharedItems containsSemiMixedTypes="0" containsString="0" containsNumber="1" containsInteger="1" minValue="0" maxValue="511"/>
    </cacheField>
    <cacheField name="death" numFmtId="0">
      <sharedItems/>
    </cacheField>
    <cacheField name="schemaSizeBirth" numFmtId="0">
      <sharedItems containsSemiMixedTypes="0" containsString="0" containsNumber="1" containsInteger="1" minValue="2" maxValue="15"/>
    </cacheField>
    <cacheField name="schemaSizeEnd" numFmtId="0">
      <sharedItems containsSemiMixedTypes="0" containsString="0" containsNumber="1" containsInteger="1" minValue="2" maxValue="18" count="16">
        <n v="4"/>
        <n v="5"/>
        <n v="2"/>
        <n v="3"/>
        <n v="9"/>
        <n v="13"/>
        <n v="8"/>
        <n v="6"/>
        <n v="14"/>
        <n v="7"/>
        <n v="10"/>
        <n v="11"/>
        <n v="12"/>
        <n v="15"/>
        <n v="18"/>
        <n v="17"/>
      </sharedItems>
      <fieldGroup base="5">
        <rangePr autoStart="0" startNum="1" endNum="18" groupInterval="5"/>
        <groupItems count="6">
          <s v="&lt;1"/>
          <s v="1-5"/>
          <s v="6-10"/>
          <s v="11-15"/>
          <s v="16-20"/>
          <s v="&gt;21"/>
        </groupItems>
      </fieldGroup>
    </cacheField>
    <cacheField name="avgSchemaSize" numFmtId="2">
      <sharedItems containsSemiMixedTypes="0" containsString="0" containsNumber="1" minValue="2" maxValue="15.482324"/>
    </cacheField>
    <cacheField name="sumUpd" numFmtId="0">
      <sharedItems containsSemiMixedTypes="0" containsString="0" containsNumber="1" containsInteger="1" minValue="0" maxValue="87"/>
    </cacheField>
    <cacheField name="countUpd" numFmtId="0">
      <sharedItems containsSemiMixedTypes="0" containsString="0" containsNumber="1" containsInteger="1" minValue="0" maxValue="50"/>
    </cacheField>
    <cacheField name="ATU" numFmtId="2">
      <sharedItems containsSemiMixedTypes="0" containsString="0" containsNumber="1" minValue="0" maxValue="0.33333333333333331"/>
    </cacheField>
    <cacheField name="UpdateRate" numFmtId="164">
      <sharedItems containsSemiMixedTypes="0" containsString="0" containsNumber="1" minValue="0" maxValue="0.12626262626262627"/>
    </cacheField>
    <cacheField name="AvgUpdVolume" numFmtId="165">
      <sharedItems containsString="0" containsBlank="1" containsNumber="1" minValue="1" maxValue="8.4444444444444446"/>
    </cacheField>
    <cacheField name="SizeScaleUp" numFmtId="2">
      <sharedItems containsSemiMixedTypes="0" containsString="0" containsNumber="1" minValue="0.5" maxValue="8.5"/>
    </cacheField>
    <cacheField name="DeadOrSurvivor" numFmtId="1">
      <sharedItems containsSemiMixedTypes="0" containsString="0" containsNumber="1" containsInteger="1" minValue="2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20" maxValue="22"/>
    </cacheField>
    <cacheField name="YoB" numFmtId="1">
      <sharedItems containsSemiMixedTypes="0" containsString="0" containsNumber="1" containsInteger="1" minValue="0" maxValue="13"/>
    </cacheField>
  </cacheFields>
</pivotCacheDefinition>
</file>

<file path=xl/pivotCache/pivotCacheDefinition39.xml><?xml version="1.0" encoding="utf-8"?>
<pivotCacheDefinition xmlns="http://schemas.openxmlformats.org/spreadsheetml/2006/main" xmlns:r="http://schemas.openxmlformats.org/officeDocument/2006/relationships" r:id="rId1" refreshedBy="p.v." refreshedDate="42592.607682638889" createdVersion="3" refreshedVersion="3" minRefreshableVersion="3" recordCount="22">
  <cacheSource type="worksheet">
    <worksheetSource ref="C12:S33" sheet="coppermine"/>
  </cacheSource>
  <cacheFields count="17">
    <cacheField name="tableName" numFmtId="0">
      <sharedItems/>
    </cacheField>
    <cacheField name="duration" numFmtId="0">
      <sharedItems containsSemiMixedTypes="0" containsString="0" containsNumber="1" containsInteger="1" minValue="47" maxValue="118" count="14">
        <n v="92"/>
        <n v="118"/>
        <n v="103"/>
        <n v="112"/>
        <n v="104"/>
        <n v="98"/>
        <n v="91"/>
        <n v="83"/>
        <n v="62"/>
        <n v="114"/>
        <n v="53"/>
        <n v="47"/>
        <n v="115"/>
        <n v="113"/>
      </sharedItems>
      <fieldGroup base="1">
        <rangePr autoStart="0" startNum="1" endNum="118" groupInterval="10"/>
        <groupItems count="14">
          <s v="&lt;1"/>
          <s v="1-10"/>
          <s v="11-20"/>
          <s v="21-30"/>
          <s v="31-40"/>
          <s v="41-50"/>
          <s v="51-60"/>
          <s v="61-70"/>
          <s v="71-80"/>
          <s v="81-90"/>
          <s v="91-100"/>
          <s v="101-110"/>
          <s v="111-120"/>
          <s v="&gt;121"/>
        </groupItems>
      </fieldGroup>
    </cacheField>
    <cacheField name="birth" numFmtId="0">
      <sharedItems containsSemiMixedTypes="0" containsString="0" containsNumber="1" containsInteger="1" minValue="0" maxValue="71"/>
    </cacheField>
    <cacheField name="death" numFmtId="0">
      <sharedItems/>
    </cacheField>
    <cacheField name="schemaSizeBirth" numFmtId="0">
      <sharedItems containsSemiMixedTypes="0" containsString="0" containsNumber="1" containsInteger="1" minValue="2" maxValue="25"/>
    </cacheField>
    <cacheField name="schemaSizeEnd" numFmtId="0">
      <sharedItems containsSemiMixedTypes="0" containsString="0" containsNumber="1" containsInteger="1" minValue="2" maxValue="29"/>
    </cacheField>
    <cacheField name="avgSchemaSize" numFmtId="2">
      <sharedItems containsSemiMixedTypes="0" containsString="0" containsNumber="1" minValue="2" maxValue="28.618645000000001"/>
    </cacheField>
    <cacheField name="sumUpd" numFmtId="0">
      <sharedItems containsSemiMixedTypes="0" containsString="0" containsNumber="1" containsInteger="1" minValue="0" maxValue="18"/>
    </cacheField>
    <cacheField name="countUpd" numFmtId="0">
      <sharedItems containsSemiMixedTypes="0" containsString="0" containsNumber="1" containsInteger="1" minValue="0" maxValue="8"/>
    </cacheField>
    <cacheField name="ATU" numFmtId="2">
      <sharedItems containsSemiMixedTypes="0" containsString="0" containsNumber="1" minValue="0" maxValue="0.15254237288135594"/>
    </cacheField>
    <cacheField name="UpdateRate" numFmtId="9">
      <sharedItems containsSemiMixedTypes="0" containsString="0" containsNumber="1" minValue="0" maxValue="6.7796610169491525E-2"/>
    </cacheField>
    <cacheField name="AvgUpdVolume" numFmtId="2">
      <sharedItems containsString="0" containsBlank="1" containsNumber="1" minValue="1" maxValue="3"/>
    </cacheField>
    <cacheField name="SizeScaleUp" numFmtId="2">
      <sharedItems containsSemiMixedTypes="0" containsString="0" containsNumber="1" minValue="0.66666666666666663" maxValue="1.75"/>
    </cacheField>
    <cacheField name="DeadOrSurvivor" numFmtId="1">
      <sharedItems containsSemiMixedTypes="0" containsString="0" containsNumber="1" containsInteger="1" minValue="2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20" maxValue="22"/>
    </cacheField>
    <cacheField name="YoB" numFmtId="1">
      <sharedItems containsSemiMixedTypes="0" containsString="0" containsNumber="1" containsInteger="1" minValue="0" maxValue="6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anos Vassiliadis" refreshedDate="42569.029414351855" createdVersion="3" refreshedVersion="3" minRefreshableVersion="3" recordCount="17">
  <cacheSource type="worksheet">
    <worksheetSource ref="D10:D27" sheet="biosql"/>
  </cacheSource>
  <cacheFields count="1">
    <cacheField name="duration" numFmtId="0">
      <sharedItems containsSemiMixedTypes="0" containsString="0" containsNumber="1" containsInteger="1" minValue="3" maxValue="32" count="10">
        <n v="3"/>
        <n v="10"/>
        <n v="32"/>
        <n v="7"/>
        <n v="12"/>
        <n v="16"/>
        <n v="6"/>
        <n v="13"/>
        <n v="27"/>
        <n v="24"/>
      </sharedItems>
      <fieldGroup base="0">
        <rangePr autoStart="0" startNum="1" endNum="32" groupInterval="10"/>
        <groupItems count="6">
          <s v="&lt;1"/>
          <s v="1-10"/>
          <s v="11-20"/>
          <s v="21-30"/>
          <s v="31-40"/>
          <s v="&gt;41"/>
        </groupItems>
      </fieldGroup>
    </cacheField>
  </cacheFields>
</pivotCacheDefinition>
</file>

<file path=xl/pivotCache/pivotCacheDefinition40.xml><?xml version="1.0" encoding="utf-8"?>
<pivotCacheDefinition xmlns="http://schemas.openxmlformats.org/spreadsheetml/2006/main" xmlns:r="http://schemas.openxmlformats.org/officeDocument/2006/relationships" r:id="rId1" refreshedBy="p.v." refreshedDate="42613.758796527778" createdVersion="3" refreshedVersion="3" minRefreshableVersion="3" recordCount="88">
  <cacheSource type="worksheet">
    <worksheetSource ref="C10:Z98" sheet="atlas"/>
  </cacheSource>
  <cacheFields count="24">
    <cacheField name="tableName" numFmtId="0">
      <sharedItems count="88">
        <s v="hlt_so_to_dl"/>
        <s v="hlt_so_to_py"/>
        <s v="hlt_tc_to_st"/>
        <s v="hlt_tc_to_tt"/>
        <s v="hlt_trigger_streamtag"/>
        <s v="hlt_tt_to_tr"/>
        <s v="hlt_dl_to_en"/>
        <s v="hlt_dll"/>
        <s v="hlt_property"/>
        <s v="hlt_re_to_dl"/>
        <s v="hlt_source"/>
        <s v="hlt_force_dll"/>
        <s v="hlt_environment"/>
        <s v="l1_muon_threshold_sets"/>
        <s v="l1_trigger_type"/>
        <s v="HLT_HRU_TO_HRC"/>
        <s v="HLT_RULE"/>
        <s v="HLT_RULE_PARAMETER"/>
        <s v="HLT_RULE_SET"/>
        <s v="HLT_SMT_TO_HRE"/>
        <s v="hlt_tm_to_ps"/>
        <s v="l1_tm_to_ps"/>
        <s v="tt_users"/>
        <s v="DBCOPY_SOURCE_DATABASE"/>
        <s v="HLT_HRC_TO_HRP"/>
        <s v="HLT_HRE_TO_HRS"/>
        <s v="l1_pits"/>
        <s v="hlt_trigger_group"/>
        <s v="trigger_schema"/>
        <s v="hlt_cp_to_pa"/>
        <s v="hlt_st_to_cp"/>
        <s v="hlt_tc_to_ts"/>
        <s v="hlt_trigger_signature"/>
        <s v="hlt_ts_to_te"/>
        <s v="l1_bg_to_b"/>
        <s v="l1_bgs_to_bg"/>
        <s v="l1_ci_to_csc"/>
        <s v="l1_ti_to_tt"/>
        <s v="l1_tm_to_tt_forced"/>
        <s v="l1_tt_to_ttv"/>
        <s v="trigger_next_run"/>
        <s v="hlt_prescale_set_alias"/>
        <s v="l1_random_rates"/>
        <s v="hlt_tm_to_tc"/>
        <s v="l1_tm_to_ti"/>
        <s v="HLT_HRS_TO_HRU"/>
        <s v="hlt_setup"/>
        <s v="l1_calo_sin_cos"/>
        <s v="l1_dead_time"/>
        <s v="l1_jet_input"/>
        <s v="l1_muctpi_info"/>
        <s v="l1_prescaled_clock"/>
        <s v="hlt_trigger_element"/>
        <s v="l1_bunch_group"/>
        <s v="l1_bunch_group_set"/>
        <s v="l1_tm_to_tt_mon"/>
        <s v="l1_prescale_set_alias"/>
        <s v="l1_trigger_threshold"/>
        <s v="hlt_tc_to_tr"/>
        <s v="HLT_RULE_COMPONENT"/>
        <s v="trigger_log"/>
        <s v="hlt_cp_to_cp"/>
        <s v="hlt_prescale_set_coll"/>
        <s v="hlt_prescale"/>
        <s v="hlt_prescale_set"/>
        <s v="hlt_trigger_menu"/>
        <s v="l1_calo_info"/>
        <s v="l1_trigger_item"/>
        <s v="l1_trigger_menu"/>
        <s v="hlt_release"/>
        <s v="super_master_table"/>
        <s v="l1_master_table"/>
        <s v="hlt_master_table"/>
        <s v="hlt_parameter"/>
        <s v="trigger_alias"/>
        <s v="l1_ctp_smx"/>
        <s v="l1_random"/>
        <s v="hlt_te_to_cp"/>
        <s v="hlt_te_to_te"/>
        <s v="l1_tm_to_tt"/>
        <s v="l1_ctp_files"/>
        <s v="l1_prescale_set"/>
        <s v="hlt_trigger_chain"/>
        <s v="hlt_component"/>
        <s v="l1_trigger_threshold_value"/>
        <s v="hlt_trigger_stream"/>
        <s v="hlt_trigger_type"/>
        <s v="l1_muon_threshold_set"/>
      </sharedItems>
    </cacheField>
    <cacheField name="duration" numFmtId="0">
      <sharedItems containsSemiMixedTypes="0" containsString="0" containsNumber="1" containsInteger="1" minValue="1" maxValue="85"/>
    </cacheField>
    <cacheField name="birth" numFmtId="0">
      <sharedItems containsSemiMixedTypes="0" containsString="0" containsNumber="1" containsInteger="1" minValue="0" maxValue="83"/>
    </cacheField>
    <cacheField name="death" numFmtId="0">
      <sharedItems containsMixedTypes="1" containsNumber="1" containsInteger="1" minValue="1" maxValue="68"/>
    </cacheField>
    <cacheField name="schemaSizeBirth" numFmtId="0">
      <sharedItems containsSemiMixedTypes="0" containsString="0" containsNumber="1" containsInteger="1" minValue="1" maxValue="266"/>
    </cacheField>
    <cacheField name="schemaSizeEnd" numFmtId="0">
      <sharedItems containsSemiMixedTypes="0" containsString="0" containsNumber="1" containsInteger="1" minValue="1" maxValue="266"/>
    </cacheField>
    <cacheField name="avgSchemaSize" numFmtId="2">
      <sharedItems containsSemiMixedTypes="0" containsString="0" containsNumber="1" minValue="1" maxValue="266"/>
    </cacheField>
    <cacheField name="sumUpd" numFmtId="0">
      <sharedItems containsSemiMixedTypes="0" containsString="0" containsNumber="1" containsInteger="1" minValue="0" maxValue="32"/>
    </cacheField>
    <cacheField name="countUpd" numFmtId="0">
      <sharedItems containsSemiMixedTypes="0" containsString="0" containsNumber="1" containsInteger="1" minValue="0" maxValue="12"/>
    </cacheField>
    <cacheField name="ATU" numFmtId="2">
      <sharedItems containsSemiMixedTypes="0" containsString="0" containsNumber="1" minValue="0" maxValue="0.8125"/>
    </cacheField>
    <cacheField name="UpdateRate" numFmtId="2">
      <sharedItems containsSemiMixedTypes="0" containsString="0" containsNumber="1" minValue="0" maxValue="0.5"/>
    </cacheField>
    <cacheField name="AvgUpdVolume" numFmtId="2">
      <sharedItems containsString="0" containsBlank="1" containsNumber="1" minValue="1" maxValue="13"/>
    </cacheField>
    <cacheField name="SizeScaleUp" numFmtId="2">
      <sharedItems containsSemiMixedTypes="0" containsString="0" containsNumber="1" minValue="0.83333333333333337" maxValue="2"/>
    </cacheField>
    <cacheField name="DeadOrSurvivor" numFmtId="1">
      <sharedItems containsSemiMixedTypes="0" containsString="0" containsNumber="1" containsInteger="1" minValue="1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10" maxValue="22" count="6">
        <n v="10"/>
        <n v="11"/>
        <n v="12"/>
        <n v="20"/>
        <n v="21"/>
        <n v="22"/>
      </sharedItems>
    </cacheField>
    <cacheField name="YoB" numFmtId="0">
      <sharedItems containsSemiMixedTypes="0" containsString="0" containsNumber="1" containsInteger="1" minValue="0" maxValue="3"/>
    </cacheField>
    <cacheField name="YoD" numFmtId="0">
      <sharedItems containsString="0" containsBlank="1" containsNumber="1" containsInteger="1" minValue="1" maxValue="2"/>
    </cacheField>
    <cacheField name="birthDate" numFmtId="166">
      <sharedItems containsSemiMixedTypes="0" containsNonDate="0" containsDate="1" containsString="0" minDate="2006-07-31T15:14:12" maxDate="2009-03-24T13:39:12"/>
    </cacheField>
    <cacheField name="lastAppearance" numFmtId="166">
      <sharedItems containsSemiMixedTypes="0" containsNonDate="0" containsDate="1" containsString="0" minDate="2006-08-04T13:41:41" maxDate="2009-03-29T08:14:27"/>
    </cacheField>
    <cacheField name="durationInDays" numFmtId="1">
      <sharedItems containsSemiMixedTypes="0" containsString="0" containsNumber="1" minValue="0" maxValue="971.7085069444438"/>
    </cacheField>
    <cacheField name="durationInYears" numFmtId="2">
      <sharedItems containsSemiMixedTypes="0" containsString="0" containsNumber="1" minValue="0" maxValue="2.6622150875190242"/>
    </cacheField>
    <cacheField name="durInYearRange" numFmtId="1">
      <sharedItems containsSemiMixedTypes="0" containsString="0" containsNumber="1" containsInteger="1" minValue="0" maxValue="2"/>
    </cacheField>
    <cacheField name="durationAsPctOfDBLife" numFmtId="9">
      <sharedItems containsSemiMixedTypes="0" containsString="0" containsNumber="1" minValue="0" maxValue="1" count="25">
        <n v="0.27380923836958804"/>
        <n v="4.0503425530252638E-3"/>
        <n v="0"/>
        <n v="0.39724646171671002"/>
        <n v="0.60635202303026214"/>
        <n v="0.63573694266905223"/>
        <n v="0.27551050635505103"/>
        <n v="0.24697455911673799"/>
        <n v="0.29911799228675662"/>
        <n v="0.36409614770851834"/>
        <n v="0.11194940326504761"/>
        <n v="0.25600967844735734"/>
        <n v="0.55449129876542602"/>
        <n v="0.64282971424841284"/>
        <n v="0.5451684440641601"/>
        <n v="1"/>
        <n v="0.65333507472966534"/>
        <n v="0.6884265811166973"/>
        <n v="0.94050336001945312"/>
        <n v="0.3711674198324883"/>
        <n v="0.31463395271417682"/>
        <n v="4.9134891096880772E-3"/>
        <n v="0.70060088297846201"/>
        <n v="0.76752872336173816"/>
        <n v="0.27766130949073192"/>
      </sharedItems>
      <fieldGroup base="23">
        <rangePr startNum="0" endNum="1" groupInterval="0.05"/>
        <groupItems count="22">
          <s v="&lt;0"/>
          <s v="0-0.05"/>
          <s v="0.05-0.1"/>
          <s v="0.1-0.15"/>
          <s v="0.15-0.2"/>
          <s v="0.2-0.25"/>
          <s v="0.25-0.3"/>
          <s v="0.3-0.35"/>
          <s v="0.35-0.4"/>
          <s v="0.4-0.45"/>
          <s v="0.45-0.5"/>
          <s v="0.5-0.55"/>
          <s v="0.55-0.6"/>
          <s v="0.6-0.65"/>
          <s v="0.65-0.7"/>
          <s v="0.7-0.75"/>
          <s v="0.75-0.8"/>
          <s v="0.8-0.85"/>
          <s v="0.85-0.9"/>
          <s v="0.9-0.95"/>
          <s v="0.95-1"/>
          <s v="&gt;1"/>
        </groupItems>
      </fieldGroup>
    </cacheField>
  </cacheFields>
</pivotCacheDefinition>
</file>

<file path=xl/pivotCache/pivotCacheDefinition41.xml><?xml version="1.0" encoding="utf-8"?>
<pivotCacheDefinition xmlns="http://schemas.openxmlformats.org/spreadsheetml/2006/main" xmlns:r="http://schemas.openxmlformats.org/officeDocument/2006/relationships" r:id="rId1" refreshedBy="p.v." refreshedDate="42613.781210763889" createdVersion="3" refreshedVersion="3" minRefreshableVersion="3" recordCount="45">
  <cacheSource type="worksheet">
    <worksheetSource ref="C10:Z55" sheet="biosql"/>
  </cacheSource>
  <cacheFields count="24">
    <cacheField name="tableName" numFmtId="0">
      <sharedItems/>
    </cacheField>
    <cacheField name="duration" numFmtId="0">
      <sharedItems containsSemiMixedTypes="0" containsString="0" containsNumber="1" containsInteger="1" minValue="3" maxValue="47"/>
    </cacheField>
    <cacheField name="birth" numFmtId="0">
      <sharedItems containsSemiMixedTypes="0" containsString="0" containsNumber="1" containsInteger="1" minValue="0" maxValue="38"/>
    </cacheField>
    <cacheField name="death" numFmtId="0">
      <sharedItems containsMixedTypes="1" containsNumber="1" containsInteger="1" minValue="2" maxValue="31"/>
    </cacheField>
    <cacheField name="schemaSizeBirth" numFmtId="0">
      <sharedItems containsSemiMixedTypes="0" containsString="0" containsNumber="1" containsInteger="1" minValue="2" maxValue="8"/>
    </cacheField>
    <cacheField name="schemaSizeEnd" numFmtId="0">
      <sharedItems containsSemiMixedTypes="0" containsString="0" containsNumber="1" containsInteger="1" minValue="2" maxValue="9"/>
    </cacheField>
    <cacheField name="avgSchemaSize" numFmtId="2">
      <sharedItems containsSemiMixedTypes="0" containsString="0" containsNumber="1" minValue="2" maxValue="8.2340420000000005"/>
    </cacheField>
    <cacheField name="sumUpd" numFmtId="0">
      <sharedItems containsSemiMixedTypes="0" containsString="0" containsNumber="1" containsInteger="1" minValue="0" maxValue="22"/>
    </cacheField>
    <cacheField name="countUpd" numFmtId="0">
      <sharedItems containsSemiMixedTypes="0" containsString="0" containsNumber="1" containsInteger="1" minValue="0" maxValue="8"/>
    </cacheField>
    <cacheField name="ATU" numFmtId="2">
      <sharedItems containsSemiMixedTypes="0" containsString="0" containsNumber="1" minValue="0" maxValue="0.51351351351351349"/>
    </cacheField>
    <cacheField name="UpdateRate" numFmtId="9">
      <sharedItems containsSemiMixedTypes="0" containsString="0" containsNumber="1" minValue="0" maxValue="0.1702127659574468"/>
    </cacheField>
    <cacheField name="AvgUpdVolume" numFmtId="2">
      <sharedItems containsString="0" containsBlank="1" containsNumber="1" minValue="1" maxValue="5"/>
    </cacheField>
    <cacheField name="SizeScaleUp" numFmtId="2">
      <sharedItems containsSemiMixedTypes="0" containsString="0" containsNumber="1" minValue="0.66666666666666663" maxValue="2"/>
    </cacheField>
    <cacheField name="DeadOrSurvivor" numFmtId="1">
      <sharedItems containsSemiMixedTypes="0" containsString="0" containsNumber="1" containsInteger="1" minValue="1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10" maxValue="22" count="6">
        <n v="10"/>
        <n v="11"/>
        <n v="12"/>
        <n v="20"/>
        <n v="21"/>
        <n v="22"/>
      </sharedItems>
    </cacheField>
    <cacheField name="YoB" numFmtId="1">
      <sharedItems containsSemiMixedTypes="0" containsString="0" containsNumber="1" containsInteger="1" minValue="0" maxValue="3"/>
    </cacheField>
    <cacheField name="YoD" numFmtId="0">
      <sharedItems containsString="0" containsBlank="1" containsNumber="1" containsInteger="1" minValue="1" maxValue="2"/>
    </cacheField>
    <cacheField name="birthDate" numFmtId="167">
      <sharedItems containsSemiMixedTypes="0" containsNonDate="0" containsDate="1" containsString="0" minDate="2002-01-28T01:30:31" maxDate="2004-10-04T01:26:36"/>
    </cacheField>
    <cacheField name="lastAppearance" numFmtId="167">
      <sharedItems containsSemiMixedTypes="0" containsNonDate="0" containsDate="1" containsString="0" minDate="2002-02-26T07:16:47" maxDate="2012-09-10T10:18:40"/>
    </cacheField>
    <cacheField name="durationInDays" numFmtId="1">
      <sharedItems containsSemiMixedTypes="0" containsString="0" containsNumber="1" minValue="1.1089699074072996" maxValue="3878.3667708333305"/>
    </cacheField>
    <cacheField name="durationInYears" numFmtId="2">
      <sharedItems containsSemiMixedTypes="0" containsString="0" containsNumber="1" minValue="3.0382737189241084E-3" maxValue="10.625662385844741"/>
    </cacheField>
    <cacheField name="durInYearRange" numFmtId="1">
      <sharedItems containsSemiMixedTypes="0" containsString="0" containsNumber="1" containsInteger="1" minValue="0" maxValue="10"/>
    </cacheField>
    <cacheField name="durationAsPctOfDBLife" numFmtId="9">
      <sharedItems containsSemiMixedTypes="0" containsString="0" containsNumber="1" minValue="2.8593734758330225E-4" maxValue="1" count="23">
        <n v="7.5393753842103017E-3"/>
        <n v="5.8276132360017677E-2"/>
        <n v="0.10695564151850104"/>
        <n v="5.5564089061235136E-3"/>
        <n v="6.142905007482849E-2"/>
        <n v="6.7821835048459275E-2"/>
        <n v="2.8593734758330225E-4"/>
        <n v="4.1147534751383767E-2"/>
        <n v="0.10002590968684778"/>
        <n v="9.1945081204521245E-2"/>
        <n v="0.89470361875461202"/>
        <n v="0.90026002766073554"/>
        <n v="0.89997409031315223"/>
        <n v="0.89470049721346101"/>
        <n v="0.74731701821949614"/>
        <n v="0.89344649713827429"/>
        <n v="0.90021400432645193"/>
        <n v="0.9919191715176735"/>
        <n v="1"/>
        <n v="0.92580878556802615"/>
        <n v="0.99166153693901382"/>
        <n v="0.90019150893714694"/>
        <n v="0.94140068368137575"/>
      </sharedItems>
      <fieldGroup base="23">
        <rangePr autoStart="0" startNum="0" endNum="1" groupInterval="0.05"/>
        <groupItems count="22">
          <s v="&lt;0"/>
          <s v="0-0.05"/>
          <s v="0.05-0.1"/>
          <s v="0.1-0.15"/>
          <s v="0.15-0.2"/>
          <s v="0.2-0.25"/>
          <s v="0.25-0.3"/>
          <s v="0.3-0.35"/>
          <s v="0.35-0.4"/>
          <s v="0.4-0.45"/>
          <s v="0.45-0.5"/>
          <s v="0.5-0.55"/>
          <s v="0.55-0.6"/>
          <s v="0.6-0.65"/>
          <s v="0.65-0.7"/>
          <s v="0.7-0.75"/>
          <s v="0.75-0.8"/>
          <s v="0.8-0.85"/>
          <s v="0.85-0.9"/>
          <s v="0.9-0.95"/>
          <s v="0.95-1"/>
          <s v="&gt;1"/>
        </groupItems>
      </fieldGroup>
    </cacheField>
  </cacheFields>
</pivotCacheDefinition>
</file>

<file path=xl/pivotCache/pivotCacheDefinition42.xml><?xml version="1.0" encoding="utf-8"?>
<pivotCacheDefinition xmlns="http://schemas.openxmlformats.org/spreadsheetml/2006/main" xmlns:r="http://schemas.openxmlformats.org/officeDocument/2006/relationships" r:id="rId1" refreshedBy="p.v." refreshedDate="42613.784425115744" createdVersion="3" refreshedVersion="3" minRefreshableVersion="3" recordCount="23">
  <cacheSource type="worksheet">
    <worksheetSource ref="C10:Z33" sheet="coppermine"/>
  </cacheSource>
  <cacheFields count="24">
    <cacheField name="tableName" numFmtId="0">
      <sharedItems/>
    </cacheField>
    <cacheField name="duration" numFmtId="0">
      <sharedItems containsSemiMixedTypes="0" containsString="0" containsNumber="1" containsInteger="1" minValue="47" maxValue="118"/>
    </cacheField>
    <cacheField name="birth" numFmtId="0">
      <sharedItems containsSemiMixedTypes="0" containsString="0" containsNumber="1" containsInteger="1" minValue="0" maxValue="71"/>
    </cacheField>
    <cacheField name="death" numFmtId="0">
      <sharedItems containsMixedTypes="1" containsNumber="1" containsInteger="1" minValue="87" maxValue="87"/>
    </cacheField>
    <cacheField name="schemaSizeBirth" numFmtId="0">
      <sharedItems containsSemiMixedTypes="0" containsString="0" containsNumber="1" containsInteger="1" minValue="2" maxValue="25"/>
    </cacheField>
    <cacheField name="schemaSizeEnd" numFmtId="0">
      <sharedItems containsSemiMixedTypes="0" containsString="0" containsNumber="1" containsInteger="1" minValue="2" maxValue="29"/>
    </cacheField>
    <cacheField name="avgSchemaSize" numFmtId="2">
      <sharedItems containsSemiMixedTypes="0" containsString="0" containsNumber="1" minValue="2" maxValue="28.618645000000001"/>
    </cacheField>
    <cacheField name="sumUpd" numFmtId="0">
      <sharedItems containsSemiMixedTypes="0" containsString="0" containsNumber="1" containsInteger="1" minValue="0" maxValue="18"/>
    </cacheField>
    <cacheField name="countUpd" numFmtId="0">
      <sharedItems containsSemiMixedTypes="0" containsString="0" containsNumber="1" containsInteger="1" minValue="0" maxValue="8"/>
    </cacheField>
    <cacheField name="ATU" numFmtId="2">
      <sharedItems containsSemiMixedTypes="0" containsString="0" containsNumber="1" minValue="0" maxValue="0.15254237288135594"/>
    </cacheField>
    <cacheField name="UpdateRate" numFmtId="9">
      <sharedItems containsSemiMixedTypes="0" containsString="0" containsNumber="1" minValue="0" maxValue="6.7796610169491525E-2"/>
    </cacheField>
    <cacheField name="AvgUpdVolume" numFmtId="2">
      <sharedItems containsString="0" containsBlank="1" containsNumber="1" minValue="1" maxValue="3"/>
    </cacheField>
    <cacheField name="SizeScaleUp" numFmtId="2">
      <sharedItems containsSemiMixedTypes="0" containsString="0" containsNumber="1" minValue="0.66666666666666663" maxValue="1.75"/>
    </cacheField>
    <cacheField name="DeadOrSurvivor" numFmtId="1">
      <sharedItems containsSemiMixedTypes="0" containsString="0" containsNumber="1" containsInteger="1" minValue="1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10" maxValue="22" count="4">
        <n v="10"/>
        <n v="20"/>
        <n v="21"/>
        <n v="22"/>
      </sharedItems>
    </cacheField>
    <cacheField name="YoB" numFmtId="1">
      <sharedItems containsSemiMixedTypes="0" containsString="0" containsNumber="1" containsInteger="1" minValue="0" maxValue="6"/>
    </cacheField>
    <cacheField name="YoD" numFmtId="0">
      <sharedItems containsString="0" containsBlank="1" containsNumber="1" containsInteger="1" minValue="6" maxValue="6"/>
    </cacheField>
    <cacheField name="birthDate" numFmtId="167">
      <sharedItems containsSemiMixedTypes="0" containsNonDate="0" containsDate="1" containsString="0" minDate="2003-09-13T05:50:05" maxDate="2008-10-02T17:33:16"/>
    </cacheField>
    <cacheField name="lastAppearance" numFmtId="167">
      <sharedItems containsSemiMixedTypes="0" containsNonDate="0" containsDate="1" containsString="0" minDate="2009-03-25T23:50:11" maxDate="2012-03-29T15:52:51"/>
    </cacheField>
    <cacheField name="durationInDays" numFmtId="1">
      <sharedItems containsSemiMixedTypes="0" containsString="0" containsNumber="1" minValue="1273.930266203708" maxValue="3120.4185879629658"/>
    </cacheField>
    <cacheField name="durationInYears" numFmtId="2">
      <sharedItems containsSemiMixedTypes="0" containsString="0" containsNumber="1" minValue="3.4902199074074192" maxValue="8.5490920218163442"/>
    </cacheField>
    <cacheField name="durInYearRange" numFmtId="1">
      <sharedItems containsSemiMixedTypes="0" containsString="0" containsNumber="1" containsInteger="1" minValue="3" maxValue="8"/>
    </cacheField>
    <cacheField name="durationAsPctOfDBLife" numFmtId="9">
      <sharedItems containsSemiMixedTypes="0" containsString="0" containsNumber="1" minValue="0.40825620995782491" maxValue="1" count="15">
        <n v="0.58350709981239735"/>
        <n v="0.88401473365956906"/>
        <n v="1"/>
        <n v="0.91024966209164504"/>
        <n v="0.94572482978619798"/>
        <n v="0.91082515764982575"/>
        <n v="0.90224702610863927"/>
        <n v="0.87557474909345245"/>
        <n v="0.83696551632662652"/>
        <n v="0.60129685088026363"/>
        <n v="0.98942804541084106"/>
        <n v="0.5022868303897059"/>
        <n v="0.40825620995782491"/>
        <n v="0.99399353866067341"/>
        <n v="0.95475416355398579"/>
      </sharedItems>
      <fieldGroup base="23">
        <rangePr autoStart="0" startNum="0" endNum="1" groupInterval="0.05"/>
        <groupItems count="22">
          <s v="&lt;0"/>
          <s v="0-0.05"/>
          <s v="0.05-0.1"/>
          <s v="0.1-0.15"/>
          <s v="0.15-0.2"/>
          <s v="0.2-0.25"/>
          <s v="0.25-0.3"/>
          <s v="0.3-0.35"/>
          <s v="0.35-0.4"/>
          <s v="0.4-0.45"/>
          <s v="0.45-0.5"/>
          <s v="0.5-0.55"/>
          <s v="0.55-0.6"/>
          <s v="0.6-0.65"/>
          <s v="0.65-0.7"/>
          <s v="0.7-0.75"/>
          <s v="0.75-0.8"/>
          <s v="0.8-0.85"/>
          <s v="0.85-0.9"/>
          <s v="0.9-0.95"/>
          <s v="0.95-1"/>
          <s v="&gt;1"/>
        </groupItems>
      </fieldGroup>
    </cacheField>
  </cacheFields>
</pivotCacheDefinition>
</file>

<file path=xl/pivotCache/pivotCacheDefinition43.xml><?xml version="1.0" encoding="utf-8"?>
<pivotCacheDefinition xmlns="http://schemas.openxmlformats.org/spreadsheetml/2006/main" xmlns:r="http://schemas.openxmlformats.org/officeDocument/2006/relationships" r:id="rId1" refreshedBy="p.v." refreshedDate="42613.786807523145" createdVersion="3" refreshedVersion="3" minRefreshableVersion="3" recordCount="155">
  <cacheSource type="worksheet">
    <worksheetSource ref="C10:Z165" sheet="ensembl"/>
  </cacheSource>
  <cacheFields count="24">
    <cacheField name="tableName" numFmtId="0">
      <sharedItems/>
    </cacheField>
    <cacheField name="duration" numFmtId="0">
      <sharedItems containsSemiMixedTypes="0" containsString="0" containsNumber="1" containsInteger="1" minValue="1" maxValue="529"/>
    </cacheField>
    <cacheField name="birth" numFmtId="0">
      <sharedItems containsSemiMixedTypes="0" containsString="0" containsNumber="1" containsInteger="1" minValue="0" maxValue="511"/>
    </cacheField>
    <cacheField name="death" numFmtId="0">
      <sharedItems containsMixedTypes="1" containsNumber="1" containsInteger="1" minValue="0" maxValue="510"/>
    </cacheField>
    <cacheField name="schemaSizeBirth" numFmtId="0">
      <sharedItems containsSemiMixedTypes="0" containsString="0" containsNumber="1" containsInteger="1" minValue="2" maxValue="16"/>
    </cacheField>
    <cacheField name="schemaSizeEnd" numFmtId="0">
      <sharedItems containsSemiMixedTypes="0" containsString="0" containsNumber="1" containsInteger="1" minValue="2" maxValue="18"/>
    </cacheField>
    <cacheField name="avgSchemaSize" numFmtId="2">
      <sharedItems containsSemiMixedTypes="0" containsString="0" containsNumber="1" minValue="2" maxValue="16"/>
    </cacheField>
    <cacheField name="sumUpd" numFmtId="0">
      <sharedItems containsSemiMixedTypes="0" containsString="0" containsNumber="1" containsInteger="1" minValue="0" maxValue="87"/>
    </cacheField>
    <cacheField name="countUpd" numFmtId="0">
      <sharedItems containsSemiMixedTypes="0" containsString="0" containsNumber="1" containsInteger="1" minValue="0" maxValue="50"/>
    </cacheField>
    <cacheField name="ATU" numFmtId="2">
      <sharedItems containsSemiMixedTypes="0" containsString="0" containsNumber="1" minValue="0" maxValue="0.33333333333333331"/>
    </cacheField>
    <cacheField name="UpdateRate" numFmtId="164">
      <sharedItems containsSemiMixedTypes="0" containsString="0" containsNumber="1" minValue="0" maxValue="0.12626262626262627"/>
    </cacheField>
    <cacheField name="AvgUpdVolume" numFmtId="165">
      <sharedItems containsString="0" containsBlank="1" containsNumber="1" minValue="1" maxValue="8.4444444444444446"/>
    </cacheField>
    <cacheField name="SizeScaleUp" numFmtId="2">
      <sharedItems containsSemiMixedTypes="0" containsString="0" containsNumber="1" minValue="0.5" maxValue="8.5"/>
    </cacheField>
    <cacheField name="DeadOrSurvivor" numFmtId="1">
      <sharedItems containsSemiMixedTypes="0" containsString="0" containsNumber="1" containsInteger="1" minValue="1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10" maxValue="22" count="6">
        <n v="10"/>
        <n v="11"/>
        <n v="12"/>
        <n v="20"/>
        <n v="21"/>
        <n v="22"/>
      </sharedItems>
    </cacheField>
    <cacheField name="YoB" numFmtId="1">
      <sharedItems containsSemiMixedTypes="0" containsString="0" containsNumber="1" containsInteger="1" minValue="0" maxValue="13"/>
    </cacheField>
    <cacheField name="YoD" numFmtId="0">
      <sharedItems containsString="0" containsBlank="1" containsNumber="1" containsInteger="1" minValue="0" maxValue="13"/>
    </cacheField>
    <cacheField name="birthDate" numFmtId="167">
      <sharedItems containsSemiMixedTypes="0" containsNonDate="0" containsDate="1" containsString="0" minDate="1999-10-10T18:24:24" maxDate="2012-06-06T10:15:00"/>
    </cacheField>
    <cacheField name="lastAppearance" numFmtId="167">
      <sharedItems containsSemiMixedTypes="0" containsNonDate="0" containsDate="1" containsString="0" minDate="1999-10-10T18:24:24" maxDate="2013-02-04T12:26:49"/>
    </cacheField>
    <cacheField name="durationInDays" numFmtId="1">
      <sharedItems containsSemiMixedTypes="0" containsString="0" containsNumber="1" minValue="0" maxValue="4865.7516782407401"/>
    </cacheField>
    <cacheField name="durationInYears" numFmtId="2">
      <sharedItems containsSemiMixedTypes="0" containsString="0" containsNumber="1" minValue="0" maxValue="13.330826515728056"/>
    </cacheField>
    <cacheField name="durInYearRange" numFmtId="1">
      <sharedItems containsSemiMixedTypes="0" containsString="0" containsNumber="1" containsInteger="1" minValue="0" maxValue="13"/>
    </cacheField>
    <cacheField name="durationAsPctOfDBLife" numFmtId="9">
      <sharedItems containsSemiMixedTypes="0" containsString="0" containsNumber="1" minValue="0" maxValue="1" count="86">
        <n v="0.10365322799167456"/>
        <n v="2.5442402371382514E-2"/>
        <n v="4.994246147567484E-2"/>
        <n v="4.4801190920253448E-2"/>
        <n v="0"/>
        <n v="3.6083684350423244E-2"/>
        <n v="6.495818890226232E-2"/>
        <n v="9.6383867548157406E-2"/>
        <n v="7.2333329316791976E-5"/>
        <n v="0.21102096238151821"/>
        <n v="4.8440236022781302E-2"/>
        <n v="7.4003047257659813E-2"/>
        <n v="1.9252884885879947E-2"/>
        <n v="9.6812341898058011E-7"/>
        <n v="0.15125622279464646"/>
        <n v="3.7813794638352848E-2"/>
        <n v="8.2291442042255864E-4"/>
        <n v="1.5638689870214908E-2"/>
        <n v="1.1434134621176151E-2"/>
        <n v="9.6188651526462471E-3"/>
        <n v="1.968990103007439E-2"/>
        <n v="5.1013729286450288E-3"/>
        <n v="8.2394032201807021E-2"/>
        <n v="9.9358720518482398E-4"/>
        <n v="0.31111108468131549"/>
        <n v="0.10612226858814518"/>
        <n v="6.2704564091786583E-2"/>
        <n v="0.76344066020117984"/>
        <n v="0.16953646476698553"/>
        <n v="4.7073072112147639E-2"/>
        <n v="0.19562691515833819"/>
        <n v="3.7418096193860627E-2"/>
        <n v="0.54116614081350356"/>
        <n v="6.844801454953893E-2"/>
        <n v="5.3225403667919557E-2"/>
        <n v="7.2380831589234182E-2"/>
        <n v="0.25486513119041665"/>
        <n v="1.9927640743052599E-2"/>
        <n v="0.28588390780139733"/>
        <n v="0.32531614551913018"/>
        <n v="0.21037312130685085"/>
        <n v="0.10294621483307967"/>
        <n v="0.17857628745339771"/>
        <n v="7.6611247864821916E-2"/>
        <n v="0.21062325632974077"/>
        <n v="0.11694374283578306"/>
        <n v="8.574258556911668E-2"/>
        <n v="0.17405992272448373"/>
        <n v="0.16664227289022854"/>
        <n v="3.4934293499268534E-2"/>
        <n v="0.71023364136348466"/>
        <n v="0.71129395772409609"/>
        <n v="0.11756901022189717"/>
        <n v="0.35537524065270604"/>
        <n v="0.28155003314752364"/>
        <n v="4.9959709296086355E-2"/>
        <n v="0.47410941714224769"/>
        <n v="0.52303913588966833"/>
        <n v="0.64550833728501711"/>
        <n v="0.54378146319342846"/>
        <n v="0.75199504130515216"/>
        <n v="0.93264597680673678"/>
        <n v="0.82593952304269969"/>
        <n v="0.49594739850073433"/>
        <n v="0.60378215372470234"/>
        <n v="0.18372080253054618"/>
        <n v="0.16772236323112938"/>
        <n v="0.7155724162323186"/>
        <n v="0.71455883858681712"/>
        <n v="0.73760821589019121"/>
        <n v="0.69214692892757557"/>
        <n v="0.58776787240570993"/>
        <n v="1"/>
        <n v="0.72899853257941627"/>
        <n v="0.70120755318473416"/>
        <n v="0.73325462196570601"/>
        <n v="0.71786573172427082"/>
        <n v="0.74295787322742557"/>
        <n v="0.71499557404658087"/>
        <n v="0.7104710433036735"/>
        <n v="0.99693660298503961"/>
        <n v="0.9007444024656035"/>
        <n v="0.10134047629222215"/>
        <n v="0.80972827499234068"/>
        <n v="0.97907502562821347"/>
        <n v="6.9698106886986022E-2"/>
      </sharedItems>
      <fieldGroup base="23">
        <rangePr startNum="0" endNum="1" groupInterval="0.05"/>
        <groupItems count="22">
          <s v="&lt;0"/>
          <s v="0-0.05"/>
          <s v="0.05-0.1"/>
          <s v="0.1-0.15"/>
          <s v="0.15-0.2"/>
          <s v="0.2-0.25"/>
          <s v="0.25-0.3"/>
          <s v="0.3-0.35"/>
          <s v="0.35-0.4"/>
          <s v="0.4-0.45"/>
          <s v="0.45-0.5"/>
          <s v="0.5-0.55"/>
          <s v="0.55-0.6"/>
          <s v="0.6-0.65"/>
          <s v="0.65-0.7"/>
          <s v="0.7-0.75"/>
          <s v="0.75-0.8"/>
          <s v="0.8-0.85"/>
          <s v="0.85-0.9"/>
          <s v="0.9-0.95"/>
          <s v="0.95-1"/>
          <s v="&gt;1"/>
        </groupItems>
      </fieldGroup>
    </cacheField>
  </cacheFields>
</pivotCacheDefinition>
</file>

<file path=xl/pivotCache/pivotCacheDefinition44.xml><?xml version="1.0" encoding="utf-8"?>
<pivotCacheDefinition xmlns="http://schemas.openxmlformats.org/spreadsheetml/2006/main" xmlns:r="http://schemas.openxmlformats.org/officeDocument/2006/relationships" r:id="rId1" refreshedBy="p.v." refreshedDate="42613.789762615743" createdVersion="3" refreshedVersion="3" minRefreshableVersion="3" recordCount="71">
  <cacheSource type="worksheet">
    <worksheetSource ref="C10:Z81" sheet="mwiki"/>
  </cacheSource>
  <cacheFields count="24">
    <cacheField name="tableName" numFmtId="0">
      <sharedItems/>
    </cacheField>
    <cacheField name="duration" numFmtId="0">
      <sharedItems containsSemiMixedTypes="0" containsString="0" containsNumber="1" containsInteger="1" minValue="1" maxValue="323"/>
    </cacheField>
    <cacheField name="birth" numFmtId="0">
      <sharedItems containsSemiMixedTypes="0" containsString="0" containsNumber="1" containsInteger="1" minValue="0" maxValue="317"/>
    </cacheField>
    <cacheField name="death" numFmtId="0">
      <sharedItems containsMixedTypes="1" containsNumber="1" containsInteger="1" minValue="1" maxValue="317"/>
    </cacheField>
    <cacheField name="schemaSizeBirth" numFmtId="0">
      <sharedItems containsSemiMixedTypes="0" containsString="0" containsNumber="1" containsInteger="1" minValue="1" maxValue="20"/>
    </cacheField>
    <cacheField name="schemaSizeEnd" numFmtId="0">
      <sharedItems containsSemiMixedTypes="0" containsString="0" containsNumber="1" containsInteger="1" minValue="1" maxValue="26"/>
    </cacheField>
    <cacheField name="avgSchemaSize" numFmtId="2">
      <sharedItems containsSemiMixedTypes="0" containsString="0" containsNumber="1" minValue="1" maxValue="22.814240999999999"/>
    </cacheField>
    <cacheField name="sumUpd" numFmtId="0">
      <sharedItems containsSemiMixedTypes="0" containsString="0" containsNumber="1" containsInteger="1" minValue="0" maxValue="43"/>
    </cacheField>
    <cacheField name="countUpd" numFmtId="0">
      <sharedItems containsSemiMixedTypes="0" containsString="0" containsNumber="1" containsInteger="1" minValue="0" maxValue="16"/>
    </cacheField>
    <cacheField name="ATU" numFmtId="2">
      <sharedItems containsSemiMixedTypes="0" containsString="0" containsNumber="1" minValue="0" maxValue="1"/>
    </cacheField>
    <cacheField name="UpdateRate" numFmtId="164">
      <sharedItems containsSemiMixedTypes="0" containsString="0" containsNumber="1" minValue="0" maxValue="0.33333333333333331"/>
    </cacheField>
    <cacheField name="AvgUpdVolume" numFmtId="165">
      <sharedItems containsString="0" containsBlank="1" containsNumber="1" minValue="1" maxValue="3.6"/>
    </cacheField>
    <cacheField name="SizeScaleUp" numFmtId="2">
      <sharedItems containsSemiMixedTypes="0" containsString="0" containsNumber="1" minValue="0.66666666666666663" maxValue="3.4"/>
    </cacheField>
    <cacheField name="DeadOrSurvivor" numFmtId="1">
      <sharedItems containsSemiMixedTypes="0" containsString="0" containsNumber="1" containsInteger="1" minValue="1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10" maxValue="22" count="6">
        <n v="10"/>
        <n v="11"/>
        <n v="12"/>
        <n v="20"/>
        <n v="21"/>
        <n v="22"/>
      </sharedItems>
    </cacheField>
    <cacheField name="YoB" numFmtId="1">
      <sharedItems containsSemiMixedTypes="0" containsString="0" containsNumber="1" containsInteger="1" minValue="0" maxValue="9"/>
    </cacheField>
    <cacheField name="YoD" numFmtId="0">
      <sharedItems containsString="0" containsBlank="1" containsNumber="1" containsInteger="1" minValue="1" maxValue="9"/>
    </cacheField>
    <cacheField name="birthDate" numFmtId="167">
      <sharedItems containsSemiMixedTypes="0" containsNonDate="0" containsDate="1" containsString="0" minDate="2003-04-14T23:10:40" maxDate="2012-01-10T23:03:03"/>
    </cacheField>
    <cacheField name="lastAppearance" numFmtId="167">
      <sharedItems containsSemiMixedTypes="0" containsNonDate="0" containsDate="1" containsString="0" minDate="2003-05-02T22:55:37" maxDate="2012-03-06T00:09:18"/>
    </cacheField>
    <cacheField name="durationInDays" numFmtId="1">
      <sharedItems containsSemiMixedTypes="0" containsString="0" containsNumber="1" minValue="0" maxValue="3248.0407175925866"/>
    </cacheField>
    <cacheField name="durationInYears" numFmtId="2">
      <sharedItems containsSemiMixedTypes="0" containsString="0" containsNumber="1" minValue="0" maxValue="8.8987416920344842"/>
    </cacheField>
    <cacheField name="durInYearRange" numFmtId="1">
      <sharedItems containsSemiMixedTypes="0" containsString="0" containsNumber="1" containsInteger="1" minValue="0" maxValue="8"/>
    </cacheField>
    <cacheField name="durationAsPctOfDBLife" numFmtId="9">
      <sharedItems containsSemiMixedTypes="0" containsString="0" containsNumber="1" minValue="0" maxValue="1" count="50">
        <n v="0"/>
        <n v="9.8736617992046416E-2"/>
        <n v="0.23782562534725812"/>
        <n v="1.8506623355467478E-2"/>
        <n v="6.5298054791019522E-3"/>
        <n v="5.5385846962061353E-3"/>
        <n v="0.90141354732235834"/>
        <n v="0.17510589485788164"/>
        <n v="0.18878828154514329"/>
        <n v="6.5386498423169168E-2"/>
        <n v="0.71133461234275974"/>
        <n v="0.21464890739437825"/>
        <n v="7.0511525398996293E-4"/>
        <n v="2.8966722025063285E-2"/>
        <n v="8.762520787193584E-2"/>
        <n v="9.0555528564766452E-2"/>
        <n v="0.34858215343339549"/>
        <n v="0.92520664826150734"/>
        <n v="0.68670459660798822"/>
        <n v="0.81084960912939019"/>
        <n v="0.68529030382197953"/>
        <n v="1"/>
        <n v="0.8798501630887029"/>
        <n v="0.32233064735272526"/>
        <n v="0.76217437465274185"/>
        <n v="0.69506776873941445"/>
        <n v="0.66188163692044688"/>
        <n v="0.4543157887655041"/>
        <n v="0.16897561798633803"/>
        <n v="0.66359518775132753"/>
        <n v="0.34857615979160078"/>
        <n v="0.44611578123817452"/>
        <n v="0.44611335099816152"/>
        <n v="0.67792424277658592"/>
        <n v="0.87989770243184973"/>
        <n v="0.30224579691236719"/>
        <n v="7.8473975183286707E-2"/>
        <n v="0.21241635065766323"/>
        <n v="0.96043555716520101"/>
        <n v="0.60295138467343357"/>
        <n v="0.83467911021772123"/>
        <n v="0.57912619530125831"/>
        <n v="0.29559001449014444"/>
        <n v="0.47610750865840723"/>
        <n v="0.87806345918268214"/>
        <n v="0.31621750688034145"/>
        <n v="0.60303925459792396"/>
        <n v="0.84686898744990624"/>
        <n v="0.64345041871004438"/>
        <n v="7.3005033611464654E-2"/>
      </sharedItems>
      <fieldGroup base="23">
        <rangePr startNum="0" endNum="1" groupInterval="0.05"/>
        <groupItems count="22">
          <s v="&lt;0"/>
          <s v="0-0.05"/>
          <s v="0.05-0.1"/>
          <s v="0.1-0.15"/>
          <s v="0.15-0.2"/>
          <s v="0.2-0.25"/>
          <s v="0.25-0.3"/>
          <s v="0.3-0.35"/>
          <s v="0.35-0.4"/>
          <s v="0.4-0.45"/>
          <s v="0.45-0.5"/>
          <s v="0.5-0.55"/>
          <s v="0.55-0.6"/>
          <s v="0.6-0.65"/>
          <s v="0.65-0.7"/>
          <s v="0.7-0.75"/>
          <s v="0.75-0.8"/>
          <s v="0.8-0.85"/>
          <s v="0.85-0.9"/>
          <s v="0.9-0.95"/>
          <s v="0.95-1"/>
          <s v="&gt;1"/>
        </groupItems>
      </fieldGroup>
    </cacheField>
  </cacheFields>
</pivotCacheDefinition>
</file>

<file path=xl/pivotCache/pivotCacheDefinition45.xml><?xml version="1.0" encoding="utf-8"?>
<pivotCacheDefinition xmlns="http://schemas.openxmlformats.org/spreadsheetml/2006/main" xmlns:r="http://schemas.openxmlformats.org/officeDocument/2006/relationships" r:id="rId1" refreshedBy="p.v." refreshedDate="42613.792095833334" createdVersion="3" refreshedVersion="3" minRefreshableVersion="3" recordCount="128">
  <cacheSource type="worksheet">
    <worksheetSource ref="C10:Z138" sheet="ocart_post_v22"/>
  </cacheSource>
  <cacheFields count="24">
    <cacheField name="tableName" numFmtId="0">
      <sharedItems/>
    </cacheField>
    <cacheField name="duration" numFmtId="0">
      <sharedItems containsSemiMixedTypes="0" containsString="0" containsNumber="1" containsInteger="1" minValue="2" maxValue="145"/>
    </cacheField>
    <cacheField name="birth" numFmtId="0">
      <sharedItems containsSemiMixedTypes="0" containsString="0" containsNumber="1" containsInteger="1" minValue="17" maxValue="165"/>
    </cacheField>
    <cacheField name="death" numFmtId="0">
      <sharedItems containsMixedTypes="1" containsNumber="1" containsInteger="1" minValue="34" maxValue="116"/>
    </cacheField>
    <cacheField name="schemaSizeBirth" numFmtId="0">
      <sharedItems containsSemiMixedTypes="0" containsString="0" containsNumber="1" containsInteger="1" minValue="1" maxValue="53"/>
    </cacheField>
    <cacheField name="schemaSizeEnd" numFmtId="0">
      <sharedItems containsSemiMixedTypes="0" containsString="0" containsNumber="1" containsInteger="1" minValue="1" maxValue="58"/>
    </cacheField>
    <cacheField name="avgSchemaSize" numFmtId="165">
      <sharedItems containsSemiMixedTypes="0" containsString="0" containsNumber="1" minValue="1" maxValue="55.827587000000001"/>
    </cacheField>
    <cacheField name="sumUpd" numFmtId="0">
      <sharedItems containsSemiMixedTypes="0" containsString="0" containsNumber="1" containsInteger="1" minValue="0" maxValue="42"/>
    </cacheField>
    <cacheField name="countUpd" numFmtId="0">
      <sharedItems containsSemiMixedTypes="0" containsString="0" containsNumber="1" containsInteger="1" minValue="0" maxValue="13"/>
    </cacheField>
    <cacheField name="ATU" numFmtId="2">
      <sharedItems containsSemiMixedTypes="0" containsString="0" containsNumber="1" minValue="0" maxValue="0.29166666666666669"/>
    </cacheField>
    <cacheField name="UpdateRate" numFmtId="9">
      <sharedItems containsSemiMixedTypes="0" containsString="0" containsNumber="1" minValue="0" maxValue="0.16666666666666666"/>
    </cacheField>
    <cacheField name="AvgUpdVolume" numFmtId="2">
      <sharedItems containsString="0" containsBlank="1" containsNumber="1" minValue="1" maxValue="8.4"/>
    </cacheField>
    <cacheField name="SizeScaleUp" numFmtId="2">
      <sharedItems containsSemiMixedTypes="0" containsString="0" containsNumber="1" minValue="0.10256410256410256" maxValue="2.1666666666666665"/>
    </cacheField>
    <cacheField name="DeadOrSurvivor" numFmtId="1">
      <sharedItems containsSemiMixedTypes="0" containsString="0" containsNumber="1" containsInteger="1" minValue="1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10" maxValue="22" count="5">
        <n v="10"/>
        <n v="11"/>
        <n v="20"/>
        <n v="21"/>
        <n v="22"/>
      </sharedItems>
    </cacheField>
    <cacheField name="YoB" numFmtId="1">
      <sharedItems containsSemiMixedTypes="0" containsString="0" containsNumber="1" containsInteger="1" minValue="1" maxValue="5"/>
    </cacheField>
    <cacheField name="YoD" numFmtId="0">
      <sharedItems containsString="0" containsBlank="1" containsNumber="1" containsInteger="1" minValue="3" maxValue="4"/>
    </cacheField>
    <cacheField name="birthDate" numFmtId="167">
      <sharedItems containsSemiMixedTypes="0" containsNonDate="0" containsDate="1" containsString="0" minDate="2009-06-19T02:04:44" maxDate="2013-07-08T04:05:01"/>
    </cacheField>
    <cacheField name="lastAppearance" numFmtId="167">
      <sharedItems containsSemiMixedTypes="0" containsNonDate="0" containsDate="1" containsString="0" minDate="2011-04-27T04:59:37" maxDate="2013-07-17T07:43:27"/>
    </cacheField>
    <cacheField name="durationInDays" numFmtId="1">
      <sharedItems containsSemiMixedTypes="0" containsString="0" containsNumber="1" minValue="9.1516898148183827" maxValue="1489.2352199074085"/>
    </cacheField>
    <cacheField name="durationInYears" numFmtId="2">
      <sharedItems containsSemiMixedTypes="0" containsString="0" containsNumber="1" minValue="2.5073122780324336E-2" maxValue="4.0800964928970096"/>
    </cacheField>
    <cacheField name="durInYearRange" numFmtId="1">
      <sharedItems containsSemiMixedTypes="0" containsString="0" containsNumber="1" containsInteger="1" minValue="0" maxValue="4"/>
    </cacheField>
    <cacheField name="durationAsPctOfDBLife" numFmtId="9">
      <sharedItems containsSemiMixedTypes="0" containsString="0" containsNumber="1" minValue="6.1452278944808857E-3" maxValue="1" count="28">
        <n v="0.45467729859448086"/>
        <n v="0.2777522140896897"/>
        <n v="0.25582495296900026"/>
        <n v="0.283397729242443"/>
        <n v="3.4839540550590867E-2"/>
        <n v="5.8364610974391586E-2"/>
        <n v="2.7334966229830702E-2"/>
        <n v="0.1234500699903244"/>
        <n v="5.8783830934599671E-2"/>
        <n v="7.3643706151892063E-3"/>
        <n v="1"/>
        <n v="0.82307491549520884"/>
        <n v="0.54504051424667266"/>
        <n v="0.54365724614601951"/>
        <n v="0.26164278500422972"/>
        <n v="0.2013645177979925"/>
        <n v="0.14815731256790995"/>
        <n v="0.14344751725700636"/>
        <n v="0.13624232914167408"/>
        <n v="0.11999022491060411"/>
        <n v="0.11677296177444439"/>
        <n v="6.1452278944808857E-3"/>
        <n v="0.20861110641995215"/>
        <n v="0.14379546181899913"/>
        <n v="0.15238575218546027"/>
        <n v="2.0603812749620278E-2"/>
        <n v="9.3750619560097739E-2"/>
        <n v="9.945322653220158E-2"/>
      </sharedItems>
      <fieldGroup base="23">
        <rangePr autoStart="0" startNum="0" endNum="1" groupInterval="0.05"/>
        <groupItems count="22">
          <s v="&lt;0"/>
          <s v="0-0.05"/>
          <s v="0.05-0.1"/>
          <s v="0.1-0.15"/>
          <s v="0.15-0.2"/>
          <s v="0.2-0.25"/>
          <s v="0.25-0.3"/>
          <s v="0.3-0.35"/>
          <s v="0.35-0.4"/>
          <s v="0.4-0.45"/>
          <s v="0.45-0.5"/>
          <s v="0.5-0.55"/>
          <s v="0.55-0.6"/>
          <s v="0.6-0.65"/>
          <s v="0.65-0.7"/>
          <s v="0.7-0.75"/>
          <s v="0.75-0.8"/>
          <s v="0.8-0.85"/>
          <s v="0.85-0.9"/>
          <s v="0.9-0.95"/>
          <s v="0.95-1"/>
          <s v="&gt;1"/>
        </groupItems>
      </fieldGroup>
    </cacheField>
  </cacheFields>
</pivotCacheDefinition>
</file>

<file path=xl/pivotCache/pivotCacheDefinition46.xml><?xml version="1.0" encoding="utf-8"?>
<pivotCacheDefinition xmlns="http://schemas.openxmlformats.org/spreadsheetml/2006/main" xmlns:r="http://schemas.openxmlformats.org/officeDocument/2006/relationships" r:id="rId1" refreshedBy="p.v." refreshedDate="42613.794366782407" createdVersion="3" refreshedVersion="3" minRefreshableVersion="3" recordCount="70">
  <cacheSource type="worksheet">
    <worksheetSource ref="C10:Z80" sheet="phpBB"/>
  </cacheSource>
  <cacheFields count="24">
    <cacheField name="tableName" numFmtId="0">
      <sharedItems/>
    </cacheField>
    <cacheField name="duration" numFmtId="0">
      <sharedItems containsSemiMixedTypes="0" containsString="0" containsNumber="1" containsInteger="1" minValue="4" maxValue="134"/>
    </cacheField>
    <cacheField name="birth" numFmtId="0">
      <sharedItems containsSemiMixedTypes="0" containsString="0" containsNumber="1" containsInteger="1" minValue="0" maxValue="130"/>
    </cacheField>
    <cacheField name="death" numFmtId="0">
      <sharedItems containsMixedTypes="1" containsNumber="1" containsInteger="1" minValue="96" maxValue="96"/>
    </cacheField>
    <cacheField name="schemaSizeBirth" numFmtId="0">
      <sharedItems containsSemiMixedTypes="0" containsString="0" containsNumber="1" containsInteger="1" minValue="1" maxValue="98"/>
    </cacheField>
    <cacheField name="schemaSizeEnd" numFmtId="0">
      <sharedItems containsSemiMixedTypes="0" containsString="0" containsNumber="1" containsInteger="1" minValue="1" maxValue="75"/>
    </cacheField>
    <cacheField name="avgSchemaSize" numFmtId="2">
      <sharedItems containsSemiMixedTypes="0" containsString="0" containsNumber="1" minValue="1" maxValue="74.059700000000007"/>
    </cacheField>
    <cacheField name="sumUpd" numFmtId="0">
      <sharedItems containsSemiMixedTypes="0" containsString="0" containsNumber="1" containsInteger="1" minValue="0" maxValue="97"/>
    </cacheField>
    <cacheField name="countUpd" numFmtId="0">
      <sharedItems containsSemiMixedTypes="0" containsString="0" containsNumber="1" containsInteger="1" minValue="0" maxValue="37"/>
    </cacheField>
    <cacheField name="ATU" numFmtId="2">
      <sharedItems containsSemiMixedTypes="0" containsString="0" containsNumber="1" minValue="0" maxValue="1.2278481012658229"/>
    </cacheField>
    <cacheField name="UpdateRate" numFmtId="164">
      <sharedItems containsSemiMixedTypes="0" containsString="0" containsNumber="1" minValue="0" maxValue="0.35"/>
    </cacheField>
    <cacheField name="AvgUpdVolume" numFmtId="165">
      <sharedItems containsString="0" containsBlank="1" containsNumber="1" minValue="1" maxValue="24.25"/>
    </cacheField>
    <cacheField name="SizeScaleUp" numFmtId="2">
      <sharedItems containsSemiMixedTypes="0" containsString="0" containsNumber="1" minValue="4.0816326530612242E-2" maxValue="1.875"/>
    </cacheField>
    <cacheField name="DeadOrSurvivor" numFmtId="1">
      <sharedItems containsSemiMixedTypes="0" containsString="0" containsNumber="1" containsInteger="1" minValue="1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11" maxValue="22" count="5">
        <n v="11"/>
        <n v="12"/>
        <n v="20"/>
        <n v="21"/>
        <n v="22"/>
      </sharedItems>
    </cacheField>
    <cacheField name="YoB" numFmtId="1">
      <sharedItems containsSemiMixedTypes="0" containsString="0" containsNumber="1" containsInteger="1" minValue="0" maxValue="7"/>
    </cacheField>
    <cacheField name="YoD" numFmtId="0">
      <sharedItems containsString="0" containsBlank="1" containsNumber="1" containsInteger="1" minValue="6" maxValue="6"/>
    </cacheField>
    <cacheField name="birthDate" numFmtId="167">
      <sharedItems containsSemiMixedTypes="0" containsNonDate="0" containsDate="1" containsString="0" minDate="2006-09-16T06:07:06" maxDate="2013-03-05T01:22:09"/>
    </cacheField>
    <cacheField name="lastAppearance" numFmtId="167">
      <sharedItems containsSemiMixedTypes="0" containsNonDate="0" containsDate="1" containsString="0" minDate="2012-07-17T16:48:10" maxDate="2013-04-30T02:22:07"/>
    </cacheField>
    <cacheField name="durationInDays" numFmtId="1">
      <sharedItems containsSemiMixedTypes="0" containsString="0" containsNumber="1" minValue="56.041643518517958" maxValue="2417.8437615740695"/>
    </cacheField>
    <cacheField name="durationInYears" numFmtId="2">
      <sharedItems containsSemiMixedTypes="0" containsString="0" containsNumber="1" minValue="0.15353874936580261" maxValue="6.6242294837645739"/>
    </cacheField>
    <cacheField name="durInYearRange" numFmtId="1">
      <sharedItems containsSemiMixedTypes="0" containsString="0" containsNumber="1" containsInteger="1" minValue="0" maxValue="6"/>
    </cacheField>
    <cacheField name="durationAsPctOfDBLife" numFmtId="9">
      <sharedItems containsSemiMixedTypes="0" containsString="0" containsNumber="1" minValue="2.3178356024970617E-2" maxValue="1" count="9">
        <n v="0.88154793914291907"/>
        <n v="0.79697605717437614"/>
        <n v="1"/>
        <n v="6.9343437275314002E-2"/>
        <n v="0.42482725403944938"/>
        <n v="0.27066823165791115"/>
        <n v="5.5853164163559996E-2"/>
        <n v="2.3178356024970617E-2"/>
        <n v="8.5623180253568659E-2"/>
      </sharedItems>
      <fieldGroup base="23">
        <rangePr autoStart="0" startNum="0" endNum="1" groupInterval="0.05"/>
        <groupItems count="22">
          <s v="&lt;0"/>
          <s v="0-0.05"/>
          <s v="0.05-0.1"/>
          <s v="0.1-0.15"/>
          <s v="0.15-0.2"/>
          <s v="0.2-0.25"/>
          <s v="0.25-0.3"/>
          <s v="0.3-0.35"/>
          <s v="0.35-0.4"/>
          <s v="0.4-0.45"/>
          <s v="0.45-0.5"/>
          <s v="0.5-0.55"/>
          <s v="0.55-0.6"/>
          <s v="0.6-0.65"/>
          <s v="0.65-0.7"/>
          <s v="0.7-0.75"/>
          <s v="0.75-0.8"/>
          <s v="0.8-0.85"/>
          <s v="0.85-0.9"/>
          <s v="0.9-0.95"/>
          <s v="0.95-1"/>
          <s v="&gt;1"/>
        </groupItems>
      </fieldGroup>
    </cacheField>
  </cacheFields>
</pivotCacheDefinition>
</file>

<file path=xl/pivotCache/pivotCacheDefinition47.xml><?xml version="1.0" encoding="utf-8"?>
<pivotCacheDefinition xmlns="http://schemas.openxmlformats.org/spreadsheetml/2006/main" xmlns:r="http://schemas.openxmlformats.org/officeDocument/2006/relationships" r:id="rId1" refreshedBy="p.v." refreshedDate="42613.796919328706" createdVersion="3" refreshedVersion="3" minRefreshableVersion="3" recordCount="32">
  <cacheSource type="worksheet">
    <worksheetSource ref="C10:Z42" sheet="typo3"/>
  </cacheSource>
  <cacheFields count="24">
    <cacheField name="tableName" numFmtId="0">
      <sharedItems/>
    </cacheField>
    <cacheField name="duration" numFmtId="0">
      <sharedItems containsSemiMixedTypes="0" containsString="0" containsNumber="1" containsInteger="1" minValue="10" maxValue="99"/>
    </cacheField>
    <cacheField name="birth" numFmtId="0">
      <sharedItems containsSemiMixedTypes="0" containsString="0" containsNumber="1" containsInteger="1" minValue="0" maxValue="89"/>
    </cacheField>
    <cacheField name="death" numFmtId="0">
      <sharedItems containsMixedTypes="1" containsNumber="1" containsInteger="1" minValue="64" maxValue="75"/>
    </cacheField>
    <cacheField name="schemaSizeBirth" numFmtId="0">
      <sharedItems containsSemiMixedTypes="0" containsString="0" containsNumber="1" containsInteger="1" minValue="2" maxValue="30"/>
    </cacheField>
    <cacheField name="schemaSizeEnd" numFmtId="0">
      <sharedItems containsSemiMixedTypes="0" containsString="0" containsNumber="1" containsInteger="1" minValue="2" maxValue="67"/>
    </cacheField>
    <cacheField name="avgSchemaSize" numFmtId="165">
      <sharedItems containsSemiMixedTypes="0" containsString="0" containsNumber="1" minValue="2" maxValue="42.232323000000001"/>
    </cacheField>
    <cacheField name="sumUpd" numFmtId="0">
      <sharedItems containsSemiMixedTypes="0" containsString="0" containsNumber="1" containsInteger="1" minValue="0" maxValue="61"/>
    </cacheField>
    <cacheField name="countUpd" numFmtId="0">
      <sharedItems containsSemiMixedTypes="0" containsString="0" containsNumber="1" containsInteger="1" minValue="0" maxValue="15"/>
    </cacheField>
    <cacheField name="ATU" numFmtId="2">
      <sharedItems containsSemiMixedTypes="0" containsString="0" containsNumber="1" minValue="0" maxValue="2.75"/>
    </cacheField>
    <cacheField name="UpdateRate" numFmtId="164">
      <sharedItems containsSemiMixedTypes="0" containsString="0" containsNumber="1" minValue="0" maxValue="0.25"/>
    </cacheField>
    <cacheField name="AvgUpdVolume" numFmtId="165">
      <sharedItems containsString="0" containsBlank="1" containsNumber="1" minValue="1" maxValue="11"/>
    </cacheField>
    <cacheField name="SizeScaleUp" numFmtId="2">
      <sharedItems containsSemiMixedTypes="0" containsString="0" containsNumber="1" minValue="0.65" maxValue="3.5263157894736841"/>
    </cacheField>
    <cacheField name="DeadOrSurvivor" numFmtId="1">
      <sharedItems containsSemiMixedTypes="0" containsString="0" containsNumber="1" containsInteger="1" minValue="10" maxValue="20"/>
    </cacheField>
    <cacheField name="ActivityClass" numFmtId="1">
      <sharedItems containsSemiMixedTypes="0" containsString="0" containsNumber="1" containsInteger="1" minValue="0" maxValue="2"/>
    </cacheField>
    <cacheField name="Class" numFmtId="1">
      <sharedItems containsSemiMixedTypes="0" containsString="0" containsNumber="1" containsInteger="1" minValue="10" maxValue="22" count="6">
        <n v="10"/>
        <n v="11"/>
        <n v="12"/>
        <n v="20"/>
        <n v="21"/>
        <n v="22"/>
      </sharedItems>
    </cacheField>
    <cacheField name="YoB" numFmtId="1">
      <sharedItems containsSemiMixedTypes="0" containsString="0" containsNumber="1" containsInteger="1" minValue="0" maxValue="9"/>
    </cacheField>
    <cacheField name="YoD" numFmtId="0">
      <sharedItems containsString="0" containsBlank="1" containsNumber="1" containsInteger="1" minValue="8" maxValue="8"/>
    </cacheField>
    <cacheField name="birthDate" numFmtId="167">
      <sharedItems containsSemiMixedTypes="0" containsNonDate="0" containsDate="1" containsString="0" minDate="2003-10-03T14:55:10" maxDate="2012-07-29T09:07:36"/>
    </cacheField>
    <cacheField name="lastAppearance" numFmtId="167">
      <sharedItems containsSemiMixedTypes="0" containsNonDate="0" containsDate="1" containsString="0" minDate="2010-11-12T23:50:13" maxDate="2013-02-13T16:28:10"/>
    </cacheField>
    <cacheField name="durationInDays" numFmtId="1">
      <sharedItems containsSemiMixedTypes="0" containsString="0" containsNumber="1" minValue="199.30594907407794" maxValue="3421.0645833333328"/>
    </cacheField>
    <cacheField name="durationInYears" numFmtId="2">
      <sharedItems containsSemiMixedTypes="0" containsString="0" containsNumber="1" minValue="0.54604369609336423" maxValue="9.3727796803652961"/>
    </cacheField>
    <cacheField name="durInYearRange" numFmtId="1">
      <sharedItems containsSemiMixedTypes="0" containsString="0" containsNumber="1" containsInteger="1" minValue="0" maxValue="9" count="9">
        <n v="3"/>
        <n v="1"/>
        <n v="5"/>
        <n v="4"/>
        <n v="7"/>
        <n v="0"/>
        <n v="8"/>
        <n v="2"/>
        <n v="9"/>
      </sharedItems>
    </cacheField>
    <cacheField name="durationAsPctOfDBLife" numFmtId="9">
      <sharedItems containsSemiMixedTypes="0" containsString="0" containsNumber="1" minValue="5.8258458505885062E-2" maxValue="1" count="16">
        <n v="0.41843544681205941"/>
        <n v="0.17754174352403607"/>
        <n v="0.56168420472861635"/>
        <n v="0.45264434350391464"/>
        <n v="0.18619957955203717"/>
        <n v="0.56537629510631815"/>
        <n v="0.82439111065641235"/>
        <n v="5.8258458505885062E-2"/>
        <n v="0.11111555999158063"/>
        <n v="6.57297324399303E-2"/>
        <n v="0.90959756814382398"/>
        <n v="0.24908960004666056"/>
        <n v="0.93864326332250148"/>
        <n v="1"/>
        <n v="0.36831314488890565"/>
        <n v="0.76440666922029132"/>
      </sharedItems>
      <fieldGroup base="23">
        <rangePr autoStart="0" startNum="0" endNum="1" groupInterval="0.05"/>
        <groupItems count="22">
          <s v="&lt;0"/>
          <s v="0-0.05"/>
          <s v="0.05-0.1"/>
          <s v="0.1-0.15"/>
          <s v="0.15-0.2"/>
          <s v="0.2-0.25"/>
          <s v="0.25-0.3"/>
          <s v="0.3-0.35"/>
          <s v="0.35-0.4"/>
          <s v="0.4-0.45"/>
          <s v="0.45-0.5"/>
          <s v="0.5-0.55"/>
          <s v="0.55-0.6"/>
          <s v="0.6-0.65"/>
          <s v="0.65-0.7"/>
          <s v="0.7-0.75"/>
          <s v="0.75-0.8"/>
          <s v="0.8-0.85"/>
          <s v="0.85-0.9"/>
          <s v="0.9-0.95"/>
          <s v="0.95-1"/>
          <s v="&gt;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Panos Vassiliadis" refreshedDate="42569.037032060187" createdVersion="3" refreshedVersion="3" minRefreshableVersion="3" recordCount="21">
  <cacheSource type="worksheet">
    <worksheetSource ref="S10:S31" sheet="mwiki"/>
  </cacheSource>
  <cacheFields count="1">
    <cacheField name="YoB" numFmtId="1">
      <sharedItems containsSemiMixedTypes="0" containsString="0" containsNumber="1" containsInteger="1" minValue="0" maxValue="9" count="7">
        <n v="5"/>
        <n v="2"/>
        <n v="0"/>
        <n v="9"/>
        <n v="3"/>
        <n v="1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Panos Vassiliadis" refreshedDate="42569.038037268518" createdVersion="3" refreshedVersion="3" minRefreshableVersion="3" recordCount="21">
  <cacheSource type="worksheet">
    <worksheetSource ref="D10:D31" sheet="mwiki"/>
  </cacheSource>
  <cacheFields count="1">
    <cacheField name="duration" numFmtId="0">
      <sharedItems containsSemiMixedTypes="0" containsString="0" containsNumber="1" containsInteger="1" minValue="1" maxValue="282" count="14">
        <n v="1"/>
        <n v="35"/>
        <n v="62"/>
        <n v="3"/>
        <n v="6"/>
        <n v="2"/>
        <n v="282"/>
        <n v="57"/>
        <n v="41"/>
        <n v="25"/>
        <n v="235"/>
        <n v="75"/>
        <n v="4"/>
        <n v="36"/>
      </sharedItems>
      <fieldGroup base="0">
        <rangePr startNum="1" endNum="282" groupInterval="10"/>
        <groupItems count="31">
          <s v="&lt;1"/>
          <s v="1-10"/>
          <s v="11-20"/>
          <s v="21-30"/>
          <s v="31-40"/>
          <s v="41-50"/>
          <s v="51-60"/>
          <s v="61-70"/>
          <s v="71-80"/>
          <s v="81-90"/>
          <s v="91-100"/>
          <s v="101-110"/>
          <s v="111-120"/>
          <s v="121-130"/>
          <s v="131-140"/>
          <s v="141-150"/>
          <s v="151-160"/>
          <s v="161-170"/>
          <s v="171-180"/>
          <s v="181-190"/>
          <s v="191-200"/>
          <s v="201-210"/>
          <s v="211-220"/>
          <s v="221-230"/>
          <s v="231-240"/>
          <s v="241-250"/>
          <s v="251-260"/>
          <s v="261-270"/>
          <s v="271-280"/>
          <s v="281-290"/>
          <s v="&gt;291"/>
        </groupItems>
      </fieldGroup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Panos Vassiliadis" refreshedDate="42569.040265972224" createdVersion="3" refreshedVersion="3" minRefreshableVersion="3" recordCount="14">
  <cacheSource type="worksheet">
    <worksheetSource ref="S10:S24" sheet="ocart_post_v22"/>
  </cacheSource>
  <cacheFields count="1">
    <cacheField name="YoB" numFmtId="1">
      <sharedItems containsSemiMixedTypes="0" containsString="0" containsNumber="1" containsInteger="1" minValue="1" maxValue="4" count="4">
        <n v="1"/>
        <n v="2"/>
        <n v="3"/>
        <n v="4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Panos Vassiliadis" refreshedDate="42569.041476157407" createdVersion="3" refreshedVersion="3" minRefreshableVersion="3" recordCount="14">
  <cacheSource type="worksheet">
    <worksheetSource ref="D10:D24" sheet="ocart_post_v22"/>
  </cacheSource>
  <cacheFields count="1">
    <cacheField name="duration" numFmtId="0">
      <sharedItems containsSemiMixedTypes="0" containsString="0" containsNumber="1" containsInteger="1" minValue="6" maxValue="49" count="9">
        <n v="13"/>
        <n v="12"/>
        <n v="7"/>
        <n v="24"/>
        <n v="10"/>
        <n v="21"/>
        <n v="49"/>
        <n v="23"/>
        <n v="6"/>
      </sharedItems>
      <fieldGroup base="0">
        <rangePr autoStart="0" startNum="1" endNum="49" groupInterval="10"/>
        <groupItems count="7">
          <s v="&lt;1"/>
          <s v="1-10"/>
          <s v="11-20"/>
          <s v="21-30"/>
          <s v="31-40"/>
          <s v="41-50"/>
          <s v="&gt;51"/>
        </groupItems>
      </fieldGroup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p.v." refreshedDate="42569.717853240742" createdVersion="3" refreshedVersion="3" minRefreshableVersion="3" recordCount="114">
  <cacheSource type="worksheet">
    <worksheetSource ref="S24:S138" sheet="ocart_post_v22"/>
  </cacheSource>
  <cacheFields count="1">
    <cacheField name="4" numFmtId="1">
      <sharedItems containsSemiMixedTypes="0" containsString="0" containsNumber="1" containsInteger="1" minValue="1" maxValue="5" count="4">
        <n v="1"/>
        <n v="3"/>
        <n v="4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73"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2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2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2"/>
  </r>
  <r>
    <x v="3"/>
  </r>
  <r>
    <x v="2"/>
  </r>
  <r>
    <x v="0"/>
  </r>
  <r>
    <x v="0"/>
  </r>
  <r>
    <x v="0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2"/>
  </r>
  <r>
    <x v="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50">
  <r>
    <x v="0"/>
  </r>
  <r>
    <x v="1"/>
  </r>
  <r>
    <x v="2"/>
  </r>
  <r>
    <x v="3"/>
  </r>
  <r>
    <x v="4"/>
  </r>
  <r>
    <x v="3"/>
  </r>
  <r>
    <x v="5"/>
  </r>
  <r>
    <x v="4"/>
  </r>
  <r>
    <x v="1"/>
  </r>
  <r>
    <x v="3"/>
  </r>
  <r>
    <x v="5"/>
  </r>
  <r>
    <x v="3"/>
  </r>
  <r>
    <x v="3"/>
  </r>
  <r>
    <x v="6"/>
  </r>
  <r>
    <x v="7"/>
  </r>
  <r>
    <x v="3"/>
  </r>
  <r>
    <x v="5"/>
  </r>
  <r>
    <x v="1"/>
  </r>
  <r>
    <x v="1"/>
  </r>
  <r>
    <x v="5"/>
  </r>
  <r>
    <x v="6"/>
  </r>
  <r>
    <x v="6"/>
  </r>
  <r>
    <x v="3"/>
  </r>
  <r>
    <x v="4"/>
  </r>
  <r>
    <x v="8"/>
  </r>
  <r>
    <x v="0"/>
  </r>
  <r>
    <x v="8"/>
  </r>
  <r>
    <x v="7"/>
  </r>
  <r>
    <x v="7"/>
  </r>
  <r>
    <x v="2"/>
  </r>
  <r>
    <x v="5"/>
  </r>
  <r>
    <x v="9"/>
  </r>
  <r>
    <x v="4"/>
  </r>
  <r>
    <x v="9"/>
  </r>
  <r>
    <x v="8"/>
  </r>
  <r>
    <x v="6"/>
  </r>
  <r>
    <x v="4"/>
  </r>
  <r>
    <x v="4"/>
  </r>
  <r>
    <x v="8"/>
  </r>
  <r>
    <x v="9"/>
  </r>
  <r>
    <x v="5"/>
  </r>
  <r>
    <x v="5"/>
  </r>
  <r>
    <x v="4"/>
  </r>
  <r>
    <x v="5"/>
  </r>
  <r>
    <x v="9"/>
  </r>
  <r>
    <x v="4"/>
  </r>
  <r>
    <x v="5"/>
  </r>
  <r>
    <x v="5"/>
  </r>
  <r>
    <x v="5"/>
  </r>
  <r>
    <x v="0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5">
  <r>
    <x v="0"/>
  </r>
  <r>
    <x v="1"/>
  </r>
  <r>
    <x v="0"/>
  </r>
  <r>
    <x v="0"/>
  </r>
  <r>
    <x v="0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3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5">
  <r>
    <x v="0"/>
  </r>
  <r>
    <x v="1"/>
  </r>
  <r>
    <x v="2"/>
  </r>
  <r>
    <x v="3"/>
  </r>
  <r>
    <x v="3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3"/>
  </r>
  <r>
    <x v="4"/>
  </r>
  <r>
    <x v="4"/>
  </r>
  <r>
    <x v="5"/>
  </r>
  <r>
    <x v="0"/>
  </r>
  <r>
    <x v="0"/>
  </r>
  <r>
    <x v="0"/>
  </r>
  <r>
    <x v="0"/>
  </r>
  <r>
    <x v="6"/>
  </r>
  <r>
    <x v="0"/>
  </r>
  <r>
    <x v="0"/>
  </r>
  <r>
    <x v="6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5">
  <r>
    <x v="0"/>
  </r>
  <r>
    <x v="1"/>
  </r>
  <r>
    <x v="2"/>
  </r>
  <r>
    <x v="1"/>
  </r>
  <r>
    <x v="3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65">
  <r>
    <x v="0"/>
  </r>
  <r>
    <x v="0"/>
  </r>
  <r>
    <x v="0"/>
  </r>
  <r>
    <x v="1"/>
  </r>
  <r>
    <x v="0"/>
  </r>
  <r>
    <x v="2"/>
  </r>
  <r>
    <x v="3"/>
  </r>
  <r>
    <x v="1"/>
  </r>
  <r>
    <x v="1"/>
  </r>
  <r>
    <x v="1"/>
  </r>
  <r>
    <x v="1"/>
  </r>
  <r>
    <x v="4"/>
  </r>
  <r>
    <x v="4"/>
  </r>
  <r>
    <x v="5"/>
  </r>
  <r>
    <x v="6"/>
  </r>
  <r>
    <x v="7"/>
  </r>
  <r>
    <x v="7"/>
  </r>
  <r>
    <x v="7"/>
  </r>
  <r>
    <x v="8"/>
  </r>
  <r>
    <x v="0"/>
  </r>
  <r>
    <x v="0"/>
  </r>
  <r>
    <x v="0"/>
  </r>
  <r>
    <x v="7"/>
  </r>
  <r>
    <x v="7"/>
  </r>
  <r>
    <x v="1"/>
  </r>
  <r>
    <x v="7"/>
  </r>
  <r>
    <x v="7"/>
  </r>
  <r>
    <x v="9"/>
  </r>
  <r>
    <x v="0"/>
  </r>
  <r>
    <x v="1"/>
  </r>
  <r>
    <x v="7"/>
  </r>
  <r>
    <x v="1"/>
  </r>
  <r>
    <x v="7"/>
  </r>
  <r>
    <x v="0"/>
  </r>
  <r>
    <x v="1"/>
  </r>
  <r>
    <x v="3"/>
  </r>
  <r>
    <x v="10"/>
  </r>
  <r>
    <x v="4"/>
  </r>
  <r>
    <x v="1"/>
  </r>
  <r>
    <x v="10"/>
  </r>
  <r>
    <x v="4"/>
  </r>
  <r>
    <x v="7"/>
  </r>
  <r>
    <x v="7"/>
  </r>
  <r>
    <x v="4"/>
  </r>
  <r>
    <x v="11"/>
  </r>
  <r>
    <x v="3"/>
  </r>
  <r>
    <x v="5"/>
  </r>
  <r>
    <x v="12"/>
  </r>
  <r>
    <x v="5"/>
  </r>
  <r>
    <x v="11"/>
  </r>
  <r>
    <x v="13"/>
  </r>
  <r>
    <x v="14"/>
  </r>
  <r>
    <x v="15"/>
  </r>
  <r>
    <x v="1"/>
  </r>
  <r>
    <x v="11"/>
  </r>
  <r>
    <x v="1"/>
  </r>
  <r>
    <x v="10"/>
  </r>
  <r>
    <x v="16"/>
  </r>
  <r>
    <x v="9"/>
  </r>
  <r>
    <x v="2"/>
  </r>
  <r>
    <x v="17"/>
  </r>
  <r>
    <x v="0"/>
  </r>
  <r>
    <x v="18"/>
  </r>
  <r>
    <x v="19"/>
  </r>
  <r>
    <x v="9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9">
  <r>
    <x v="0"/>
  </r>
  <r>
    <x v="1"/>
  </r>
  <r>
    <x v="2"/>
  </r>
  <r>
    <x v="2"/>
  </r>
  <r>
    <x v="2"/>
  </r>
  <r>
    <x v="2"/>
  </r>
  <r>
    <x v="1"/>
  </r>
  <r>
    <x v="3"/>
  </r>
  <r>
    <x v="4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23">
  <r>
    <x v="0"/>
  </r>
  <r>
    <x v="0"/>
  </r>
  <r>
    <x v="0"/>
  </r>
  <r>
    <x v="0"/>
  </r>
  <r>
    <x v="0"/>
  </r>
  <r>
    <x v="1"/>
  </r>
  <r>
    <x v="2"/>
  </r>
  <r>
    <x v="1"/>
  </r>
  <r>
    <x v="3"/>
  </r>
  <r>
    <x v="3"/>
  </r>
  <r>
    <x v="4"/>
  </r>
  <r>
    <x v="3"/>
  </r>
  <r>
    <x v="3"/>
  </r>
  <r>
    <x v="3"/>
  </r>
  <r>
    <x v="5"/>
  </r>
  <r>
    <x v="0"/>
  </r>
  <r>
    <x v="0"/>
  </r>
  <r>
    <x v="0"/>
  </r>
  <r>
    <x v="3"/>
  </r>
  <r>
    <x v="3"/>
  </r>
  <r>
    <x v="3"/>
  </r>
  <r>
    <x v="3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x v="0"/>
  </r>
  <r>
    <x v="0"/>
  </r>
  <r>
    <x v="1"/>
  </r>
  <r>
    <x v="2"/>
  </r>
  <r>
    <x v="2"/>
  </r>
  <r>
    <x v="2"/>
  </r>
  <r>
    <x v="0"/>
  </r>
  <r>
    <x v="0"/>
  </r>
  <r>
    <x v="0"/>
  </r>
  <r>
    <x v="0"/>
  </r>
  <r>
    <x v="0"/>
  </r>
  <r>
    <x v="3"/>
  </r>
  <r>
    <x v="0"/>
  </r>
  <r>
    <x v="4"/>
  </r>
  <r>
    <x v="4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9">
  <r>
    <x v="0"/>
  </r>
  <r>
    <x v="1"/>
  </r>
  <r>
    <x v="2"/>
  </r>
  <r>
    <x v="3"/>
  </r>
  <r>
    <x v="3"/>
  </r>
  <r>
    <x v="3"/>
  </r>
  <r>
    <x v="4"/>
  </r>
  <r>
    <x v="5"/>
  </r>
  <r>
    <x v="6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23">
  <r>
    <x v="0"/>
  </r>
  <r>
    <x v="0"/>
  </r>
  <r>
    <x v="1"/>
  </r>
  <r>
    <x v="2"/>
  </r>
  <r>
    <x v="2"/>
  </r>
  <r>
    <x v="3"/>
  </r>
  <r>
    <x v="4"/>
  </r>
  <r>
    <x v="5"/>
  </r>
  <r>
    <x v="6"/>
  </r>
  <r>
    <x v="6"/>
  </r>
  <r>
    <x v="7"/>
  </r>
  <r>
    <x v="6"/>
  </r>
  <r>
    <x v="6"/>
  </r>
  <r>
    <x v="6"/>
  </r>
  <r>
    <x v="8"/>
  </r>
  <r>
    <x v="2"/>
  </r>
  <r>
    <x v="1"/>
  </r>
  <r>
    <x v="2"/>
  </r>
  <r>
    <x v="6"/>
  </r>
  <r>
    <x v="6"/>
  </r>
  <r>
    <x v="6"/>
  </r>
  <r>
    <x v="6"/>
  </r>
  <r>
    <x v="2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9">
  <r>
    <x v="0"/>
  </r>
  <r>
    <x v="1"/>
  </r>
  <r>
    <x v="2"/>
  </r>
  <r>
    <x v="3"/>
  </r>
  <r>
    <x v="3"/>
  </r>
  <r>
    <x v="1"/>
  </r>
  <r>
    <x v="4"/>
  </r>
  <r>
    <x v="5"/>
  </r>
  <r>
    <x v="4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23">
  <r>
    <x v="0"/>
  </r>
  <r>
    <x v="1"/>
  </r>
  <r>
    <x v="1"/>
  </r>
  <r>
    <x v="2"/>
  </r>
  <r>
    <x v="3"/>
  </r>
  <r>
    <x v="4"/>
  </r>
  <r>
    <x v="5"/>
  </r>
  <r>
    <x v="6"/>
  </r>
  <r>
    <x v="4"/>
  </r>
  <r>
    <x v="7"/>
  </r>
  <r>
    <x v="8"/>
  </r>
  <r>
    <x v="9"/>
  </r>
  <r>
    <x v="10"/>
  </r>
  <r>
    <x v="9"/>
  </r>
  <r>
    <x v="11"/>
  </r>
  <r>
    <x v="12"/>
  </r>
  <r>
    <x v="2"/>
  </r>
  <r>
    <x v="13"/>
  </r>
  <r>
    <x v="0"/>
  </r>
  <r>
    <x v="13"/>
  </r>
  <r>
    <x v="14"/>
  </r>
  <r>
    <x v="15"/>
  </r>
  <r>
    <x v="16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114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4"/>
  </r>
  <r>
    <x v="4"/>
  </r>
  <r>
    <x v="5"/>
  </r>
  <r>
    <x v="6"/>
  </r>
  <r>
    <x v="6"/>
  </r>
  <r>
    <x v="7"/>
  </r>
  <r>
    <x v="7"/>
  </r>
  <r>
    <x v="7"/>
  </r>
  <r>
    <x v="7"/>
  </r>
  <r>
    <x v="8"/>
  </r>
  <r>
    <x v="9"/>
  </r>
  <r>
    <x v="10"/>
  </r>
  <r>
    <x v="11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4"/>
  </r>
  <r>
    <x v="12"/>
  </r>
  <r>
    <x v="12"/>
  </r>
  <r>
    <x v="0"/>
  </r>
  <r>
    <x v="0"/>
  </r>
  <r>
    <x v="0"/>
  </r>
  <r>
    <x v="0"/>
  </r>
  <r>
    <x v="0"/>
  </r>
  <r>
    <x v="0"/>
  </r>
  <r>
    <x v="2"/>
  </r>
  <r>
    <x v="2"/>
  </r>
  <r>
    <x v="13"/>
  </r>
  <r>
    <x v="7"/>
  </r>
  <r>
    <x v="7"/>
  </r>
  <r>
    <x v="4"/>
  </r>
  <r>
    <x v="0"/>
  </r>
  <r>
    <x v="0"/>
  </r>
  <r>
    <x v="0"/>
  </r>
  <r>
    <x v="2"/>
  </r>
  <r>
    <x v="2"/>
  </r>
  <r>
    <x v="3"/>
  </r>
  <r>
    <x v="12"/>
  </r>
  <r>
    <x v="14"/>
  </r>
  <r>
    <x v="4"/>
  </r>
  <r>
    <x v="4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1"/>
  </r>
  <r>
    <x v="7"/>
  </r>
  <r>
    <x v="0"/>
  </r>
  <r>
    <x v="15"/>
  </r>
  <r>
    <x v="16"/>
  </r>
  <r>
    <x v="0"/>
  </r>
  <r>
    <x v="0"/>
  </r>
  <r>
    <x v="17"/>
  </r>
  <r>
    <x v="1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14">
  <r>
    <x v="0"/>
  </r>
  <r>
    <x v="0"/>
  </r>
  <r>
    <x v="0"/>
  </r>
  <r>
    <x v="1"/>
  </r>
  <r>
    <x v="2"/>
  </r>
  <r>
    <x v="1"/>
  </r>
  <r>
    <x v="0"/>
  </r>
  <r>
    <x v="1"/>
  </r>
  <r>
    <x v="1"/>
  </r>
  <r>
    <x v="0"/>
  </r>
  <r>
    <x v="3"/>
  </r>
  <r>
    <x v="3"/>
  </r>
  <r>
    <x v="4"/>
  </r>
  <r>
    <x v="3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114">
  <r>
    <x v="0"/>
  </r>
  <r>
    <x v="1"/>
  </r>
  <r>
    <x v="0"/>
  </r>
  <r>
    <x v="1"/>
  </r>
  <r>
    <x v="2"/>
  </r>
  <r>
    <x v="3"/>
  </r>
  <r>
    <x v="0"/>
  </r>
  <r>
    <x v="4"/>
  </r>
  <r>
    <x v="4"/>
  </r>
  <r>
    <x v="4"/>
  </r>
  <r>
    <x v="0"/>
  </r>
  <r>
    <x v="1"/>
  </r>
  <r>
    <x v="0"/>
  </r>
  <r>
    <x v="4"/>
  </r>
  <r>
    <x v="5"/>
  </r>
  <r>
    <x v="4"/>
  </r>
  <r>
    <x v="4"/>
  </r>
  <r>
    <x v="4"/>
  </r>
  <r>
    <x v="2"/>
  </r>
  <r>
    <x v="4"/>
  </r>
  <r>
    <x v="4"/>
  </r>
  <r>
    <x v="2"/>
  </r>
  <r>
    <x v="0"/>
  </r>
  <r>
    <x v="0"/>
  </r>
  <r>
    <x v="4"/>
  </r>
  <r>
    <x v="0"/>
  </r>
  <r>
    <x v="2"/>
  </r>
  <r>
    <x v="0"/>
  </r>
  <r>
    <x v="0"/>
  </r>
  <r>
    <x v="4"/>
  </r>
  <r>
    <x v="2"/>
  </r>
  <r>
    <x v="0"/>
  </r>
  <r>
    <x v="0"/>
  </r>
  <r>
    <x v="2"/>
  </r>
  <r>
    <x v="2"/>
  </r>
  <r>
    <x v="0"/>
  </r>
  <r>
    <x v="0"/>
  </r>
  <r>
    <x v="0"/>
  </r>
  <r>
    <x v="0"/>
  </r>
  <r>
    <x v="4"/>
  </r>
  <r>
    <x v="0"/>
  </r>
  <r>
    <x v="4"/>
  </r>
  <r>
    <x v="1"/>
  </r>
  <r>
    <x v="4"/>
  </r>
  <r>
    <x v="4"/>
  </r>
  <r>
    <x v="0"/>
  </r>
  <r>
    <x v="0"/>
  </r>
  <r>
    <x v="4"/>
  </r>
  <r>
    <x v="0"/>
  </r>
  <r>
    <x v="2"/>
  </r>
  <r>
    <x v="4"/>
  </r>
  <r>
    <x v="4"/>
  </r>
  <r>
    <x v="0"/>
  </r>
  <r>
    <x v="1"/>
  </r>
  <r>
    <x v="6"/>
  </r>
  <r>
    <x v="2"/>
  </r>
  <r>
    <x v="6"/>
  </r>
  <r>
    <x v="2"/>
  </r>
  <r>
    <x v="0"/>
  </r>
  <r>
    <x v="0"/>
  </r>
  <r>
    <x v="1"/>
  </r>
  <r>
    <x v="2"/>
  </r>
  <r>
    <x v="5"/>
  </r>
  <r>
    <x v="2"/>
  </r>
  <r>
    <x v="2"/>
  </r>
  <r>
    <x v="2"/>
  </r>
  <r>
    <x v="0"/>
  </r>
  <r>
    <x v="2"/>
  </r>
  <r>
    <x v="0"/>
  </r>
  <r>
    <x v="5"/>
  </r>
  <r>
    <x v="7"/>
  </r>
  <r>
    <x v="3"/>
  </r>
  <r>
    <x v="6"/>
  </r>
  <r>
    <x v="1"/>
  </r>
  <r>
    <x v="5"/>
  </r>
  <r>
    <x v="5"/>
  </r>
  <r>
    <x v="2"/>
  </r>
  <r>
    <x v="5"/>
  </r>
  <r>
    <x v="5"/>
  </r>
  <r>
    <x v="8"/>
  </r>
  <r>
    <x v="2"/>
  </r>
  <r>
    <x v="3"/>
  </r>
  <r>
    <x v="5"/>
  </r>
  <r>
    <x v="5"/>
  </r>
  <r>
    <x v="5"/>
  </r>
  <r>
    <x v="1"/>
  </r>
  <r>
    <x v="4"/>
  </r>
  <r>
    <x v="0"/>
  </r>
  <r>
    <x v="1"/>
  </r>
  <r>
    <x v="9"/>
  </r>
  <r>
    <x v="10"/>
  </r>
  <r>
    <x v="5"/>
  </r>
  <r>
    <x v="3"/>
  </r>
  <r>
    <x v="11"/>
  </r>
  <r>
    <x v="7"/>
  </r>
  <r>
    <x v="3"/>
  </r>
  <r>
    <x v="12"/>
  </r>
  <r>
    <x v="13"/>
  </r>
  <r>
    <x v="1"/>
  </r>
  <r>
    <x v="3"/>
  </r>
  <r>
    <x v="14"/>
  </r>
  <r>
    <x v="9"/>
  </r>
  <r>
    <x v="14"/>
  </r>
  <r>
    <x v="15"/>
  </r>
  <r>
    <x v="6"/>
  </r>
  <r>
    <x v="0"/>
  </r>
  <r>
    <x v="3"/>
  </r>
  <r>
    <x v="12"/>
  </r>
  <r>
    <x v="5"/>
  </r>
  <r>
    <x v="6"/>
  </r>
  <r>
    <x v="11"/>
  </r>
  <r>
    <x v="16"/>
  </r>
  <r>
    <x v="9"/>
  </r>
  <r>
    <x v="2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5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6"/>
  </r>
  <r>
    <x v="10"/>
  </r>
  <r>
    <x v="11"/>
  </r>
  <r>
    <x v="12"/>
  </r>
  <r>
    <x v="13"/>
  </r>
  <r>
    <x v="14"/>
  </r>
  <r>
    <x v="6"/>
  </r>
  <r>
    <x v="1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13"/>
  </r>
  <r>
    <x v="13"/>
  </r>
  <r>
    <x v="24"/>
  </r>
  <r>
    <x v="6"/>
  </r>
  <r>
    <x v="25"/>
  </r>
  <r>
    <x v="26"/>
  </r>
  <r>
    <x v="27"/>
  </r>
  <r>
    <x v="28"/>
  </r>
  <r>
    <x v="29"/>
  </r>
  <r>
    <x v="4"/>
  </r>
  <r>
    <x v="30"/>
  </r>
  <r>
    <x v="31"/>
  </r>
  <r>
    <x v="32"/>
  </r>
  <r>
    <x v="6"/>
  </r>
  <r>
    <x v="6"/>
  </r>
  <r>
    <x v="33"/>
  </r>
  <r>
    <x v="6"/>
  </r>
  <r>
    <x v="34"/>
  </r>
  <r>
    <x v="4"/>
  </r>
  <r>
    <x v="6"/>
  </r>
  <r>
    <x v="6"/>
  </r>
  <r>
    <x v="6"/>
  </r>
  <r>
    <x v="35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21">
  <r>
    <x v="0"/>
  </r>
  <r>
    <x v="1"/>
  </r>
  <r>
    <x v="1"/>
  </r>
  <r>
    <x v="2"/>
  </r>
  <r>
    <x v="1"/>
  </r>
  <r>
    <x v="3"/>
  </r>
  <r>
    <x v="4"/>
  </r>
  <r>
    <x v="2"/>
  </r>
  <r>
    <x v="1"/>
  </r>
  <r>
    <x v="1"/>
  </r>
  <r>
    <x v="5"/>
  </r>
  <r>
    <x v="1"/>
  </r>
  <r>
    <x v="1"/>
  </r>
  <r>
    <x v="6"/>
  </r>
  <r>
    <x v="2"/>
  </r>
  <r>
    <x v="7"/>
  </r>
  <r>
    <x v="0"/>
  </r>
  <r>
    <x v="4"/>
  </r>
  <r>
    <x v="8"/>
  </r>
  <r>
    <x v="1"/>
  </r>
  <r>
    <x v="9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50">
  <r>
    <x v="0"/>
  </r>
  <r>
    <x v="1"/>
  </r>
  <r>
    <x v="2"/>
  </r>
  <r>
    <x v="3"/>
  </r>
  <r>
    <x v="3"/>
  </r>
  <r>
    <x v="3"/>
  </r>
  <r>
    <x v="3"/>
  </r>
  <r>
    <x v="3"/>
  </r>
  <r>
    <x v="3"/>
  </r>
  <r>
    <x v="3"/>
  </r>
  <r>
    <x v="0"/>
  </r>
  <r>
    <x v="3"/>
  </r>
  <r>
    <x v="0"/>
  </r>
  <r>
    <x v="3"/>
  </r>
  <r>
    <x v="1"/>
  </r>
  <r>
    <x v="3"/>
  </r>
  <r>
    <x v="1"/>
  </r>
  <r>
    <x v="2"/>
  </r>
  <r>
    <x v="4"/>
  </r>
  <r>
    <x v="3"/>
  </r>
  <r>
    <x v="0"/>
  </r>
  <r>
    <x v="5"/>
  </r>
  <r>
    <x v="5"/>
  </r>
  <r>
    <x v="1"/>
  </r>
  <r>
    <x v="3"/>
  </r>
  <r>
    <x v="0"/>
  </r>
  <r>
    <x v="3"/>
  </r>
  <r>
    <x v="3"/>
  </r>
  <r>
    <x v="0"/>
  </r>
  <r>
    <x v="5"/>
  </r>
  <r>
    <x v="6"/>
  </r>
  <r>
    <x v="5"/>
  </r>
  <r>
    <x v="0"/>
  </r>
  <r>
    <x v="7"/>
  </r>
  <r>
    <x v="0"/>
  </r>
  <r>
    <x v="7"/>
  </r>
  <r>
    <x v="8"/>
  </r>
  <r>
    <x v="7"/>
  </r>
  <r>
    <x v="3"/>
  </r>
  <r>
    <x v="4"/>
  </r>
  <r>
    <x v="9"/>
  </r>
  <r>
    <x v="10"/>
  </r>
  <r>
    <x v="11"/>
  </r>
  <r>
    <x v="9"/>
  </r>
  <r>
    <x v="12"/>
  </r>
  <r>
    <x v="11"/>
  </r>
  <r>
    <x v="13"/>
  </r>
  <r>
    <x v="10"/>
  </r>
  <r>
    <x v="14"/>
  </r>
  <r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"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count="28">
  <r>
    <x v="0"/>
  </r>
  <r>
    <x v="1"/>
  </r>
  <r>
    <x v="1"/>
  </r>
  <r>
    <x v="0"/>
  </r>
  <r>
    <x v="0"/>
  </r>
  <r>
    <x v="2"/>
  </r>
  <r>
    <x v="0"/>
  </r>
  <r>
    <x v="1"/>
  </r>
  <r>
    <x v="1"/>
  </r>
  <r>
    <x v="0"/>
  </r>
  <r>
    <x v="1"/>
  </r>
  <r>
    <x v="3"/>
  </r>
  <r>
    <x v="3"/>
  </r>
  <r>
    <x v="0"/>
  </r>
  <r>
    <x v="3"/>
  </r>
  <r>
    <x v="1"/>
  </r>
  <r>
    <x v="1"/>
  </r>
  <r>
    <x v="3"/>
  </r>
  <r>
    <x v="3"/>
  </r>
  <r>
    <x v="3"/>
  </r>
  <r>
    <x v="3"/>
  </r>
  <r>
    <x v="1"/>
  </r>
  <r>
    <x v="1"/>
  </r>
  <r>
    <x v="1"/>
  </r>
  <r>
    <x v="1"/>
  </r>
  <r>
    <x v="3"/>
  </r>
  <r>
    <x v="3"/>
  </r>
  <r>
    <x v="1"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count="28">
  <r>
    <x v="0"/>
  </r>
  <r>
    <x v="1"/>
  </r>
  <r>
    <x v="2"/>
  </r>
  <r>
    <x v="0"/>
  </r>
  <r>
    <x v="3"/>
  </r>
  <r>
    <x v="4"/>
  </r>
  <r>
    <x v="5"/>
  </r>
  <r>
    <x v="1"/>
  </r>
  <r>
    <x v="6"/>
  </r>
  <r>
    <x v="0"/>
  </r>
  <r>
    <x v="7"/>
  </r>
  <r>
    <x v="8"/>
  </r>
  <r>
    <x v="8"/>
  </r>
  <r>
    <x v="3"/>
  </r>
  <r>
    <x v="8"/>
  </r>
  <r>
    <x v="7"/>
  </r>
  <r>
    <x v="7"/>
  </r>
  <r>
    <x v="8"/>
  </r>
  <r>
    <x v="8"/>
  </r>
  <r>
    <x v="8"/>
  </r>
  <r>
    <x v="8"/>
  </r>
  <r>
    <x v="9"/>
  </r>
  <r>
    <x v="10"/>
  </r>
  <r>
    <x v="11"/>
  </r>
  <r>
    <x v="11"/>
  </r>
  <r>
    <x v="8"/>
  </r>
  <r>
    <x v="8"/>
  </r>
  <r>
    <x v="12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count="17">
  <r>
    <x v="0"/>
  </r>
  <r>
    <x v="0"/>
  </r>
  <r>
    <x v="0"/>
  </r>
  <r>
    <x v="0"/>
  </r>
  <r>
    <x v="1"/>
  </r>
  <r>
    <x v="2"/>
  </r>
  <r>
    <x v="0"/>
  </r>
  <r>
    <x v="0"/>
  </r>
  <r>
    <x v="0"/>
  </r>
  <r>
    <x v="1"/>
  </r>
  <r>
    <x v="3"/>
  </r>
  <r>
    <x v="3"/>
  </r>
  <r>
    <x v="1"/>
  </r>
  <r>
    <x v="0"/>
  </r>
  <r>
    <x v="1"/>
  </r>
  <r>
    <x v="4"/>
  </r>
  <r>
    <x v="3"/>
  </r>
</pivotCacheRecords>
</file>

<file path=xl/pivotCache/pivotCacheRecords33.xml><?xml version="1.0" encoding="utf-8"?>
<pivotCacheRecords xmlns="http://schemas.openxmlformats.org/spreadsheetml/2006/main" xmlns:r="http://schemas.openxmlformats.org/officeDocument/2006/relationships" count="28">
  <r>
    <x v="0"/>
  </r>
  <r>
    <x v="1"/>
  </r>
  <r>
    <x v="1"/>
  </r>
  <r>
    <x v="1"/>
  </r>
  <r>
    <x v="2"/>
  </r>
  <r>
    <x v="3"/>
  </r>
  <r>
    <x v="3"/>
  </r>
  <r>
    <x v="1"/>
  </r>
  <r>
    <x v="1"/>
  </r>
  <r>
    <x v="4"/>
  </r>
  <r>
    <x v="5"/>
  </r>
  <r>
    <x v="5"/>
  </r>
  <r>
    <x v="5"/>
  </r>
  <r>
    <x v="4"/>
  </r>
  <r>
    <x v="2"/>
  </r>
  <r>
    <x v="5"/>
  </r>
  <r>
    <x v="5"/>
  </r>
  <r>
    <x v="6"/>
  </r>
  <r>
    <x v="5"/>
  </r>
  <r>
    <x v="4"/>
  </r>
  <r>
    <x v="5"/>
  </r>
  <r>
    <x v="2"/>
  </r>
  <r>
    <x v="2"/>
  </r>
  <r>
    <x v="5"/>
  </r>
  <r>
    <x v="5"/>
  </r>
  <r>
    <x v="2"/>
  </r>
  <r>
    <x v="4"/>
  </r>
  <r>
    <x v="0"/>
  </r>
</pivotCacheRecords>
</file>

<file path=xl/pivotCache/pivotCacheRecords34.xml><?xml version="1.0" encoding="utf-8"?>
<pivotCacheRecords xmlns="http://schemas.openxmlformats.org/spreadsheetml/2006/main" xmlns:r="http://schemas.openxmlformats.org/officeDocument/2006/relationships" count="73">
  <r>
    <x v="0"/>
  </r>
  <r>
    <x v="0"/>
  </r>
  <r>
    <x v="0"/>
  </r>
  <r>
    <x v="0"/>
  </r>
  <r>
    <x v="1"/>
  </r>
  <r>
    <x v="2"/>
  </r>
  <r>
    <x v="2"/>
  </r>
  <r>
    <x v="3"/>
  </r>
  <r>
    <x v="4"/>
  </r>
  <r>
    <x v="0"/>
  </r>
  <r>
    <x v="5"/>
  </r>
  <r>
    <x v="6"/>
  </r>
  <r>
    <x v="7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9"/>
  </r>
  <r>
    <x v="9"/>
  </r>
  <r>
    <x v="0"/>
  </r>
  <r>
    <x v="9"/>
  </r>
  <r>
    <x v="9"/>
  </r>
  <r>
    <x v="9"/>
  </r>
  <r>
    <x v="9"/>
  </r>
  <r>
    <x v="9"/>
  </r>
  <r>
    <x v="9"/>
  </r>
  <r>
    <x v="9"/>
  </r>
  <r>
    <x v="9"/>
  </r>
  <r>
    <x v="9"/>
  </r>
  <r>
    <x v="6"/>
  </r>
  <r>
    <x v="11"/>
  </r>
  <r>
    <x v="9"/>
  </r>
  <r>
    <x v="12"/>
  </r>
  <r>
    <x v="0"/>
  </r>
  <r>
    <x v="13"/>
  </r>
  <r>
    <x v="14"/>
  </r>
  <r>
    <x v="15"/>
  </r>
  <r>
    <x v="9"/>
  </r>
  <r>
    <x v="9"/>
  </r>
  <r>
    <x v="9"/>
  </r>
  <r>
    <x v="9"/>
  </r>
  <r>
    <x v="9"/>
  </r>
  <r>
    <x v="9"/>
  </r>
  <r>
    <x v="9"/>
  </r>
  <r>
    <x v="9"/>
  </r>
  <r>
    <x v="16"/>
  </r>
  <r>
    <x v="9"/>
  </r>
  <r>
    <x v="9"/>
  </r>
  <r>
    <x v="17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8"/>
  </r>
  <r>
    <x v="19"/>
  </r>
  <r>
    <x v="20"/>
  </r>
</pivotCacheRecords>
</file>

<file path=xl/pivotCache/pivotCacheRecords35.xml><?xml version="1.0" encoding="utf-8"?>
<pivotCacheRecords xmlns="http://schemas.openxmlformats.org/spreadsheetml/2006/main" xmlns:r="http://schemas.openxmlformats.org/officeDocument/2006/relationships" count="15">
  <r>
    <x v="0"/>
  </r>
  <r>
    <x v="0"/>
  </r>
  <r>
    <x v="1"/>
  </r>
  <r>
    <x v="1"/>
  </r>
  <r>
    <x v="2"/>
  </r>
  <r>
    <x v="3"/>
  </r>
  <r>
    <x v="0"/>
  </r>
  <r>
    <x v="3"/>
  </r>
  <r>
    <x v="3"/>
  </r>
  <r>
    <x v="1"/>
  </r>
  <r>
    <x v="1"/>
  </r>
  <r>
    <x v="1"/>
  </r>
  <r>
    <x v="3"/>
  </r>
  <r>
    <x v="4"/>
  </r>
  <r>
    <x v="4"/>
  </r>
</pivotCacheRecords>
</file>

<file path=xl/pivotCache/pivotCacheRecords36.xml><?xml version="1.0" encoding="utf-8"?>
<pivotCacheRecords xmlns="http://schemas.openxmlformats.org/spreadsheetml/2006/main" xmlns:r="http://schemas.openxmlformats.org/officeDocument/2006/relationships" count="73">
  <r>
    <x v="0"/>
  </r>
  <r>
    <x v="0"/>
  </r>
  <r>
    <x v="0"/>
  </r>
  <r>
    <x v="1"/>
  </r>
  <r>
    <x v="1"/>
  </r>
  <r>
    <x v="1"/>
  </r>
  <r>
    <x v="1"/>
  </r>
  <r>
    <x v="2"/>
  </r>
  <r>
    <x v="3"/>
  </r>
  <r>
    <x v="1"/>
  </r>
  <r>
    <x v="1"/>
  </r>
  <r>
    <x v="0"/>
  </r>
  <r>
    <x v="1"/>
  </r>
  <r>
    <x v="2"/>
  </r>
  <r>
    <x v="1"/>
  </r>
  <r>
    <x v="1"/>
  </r>
  <r>
    <x v="0"/>
  </r>
  <r>
    <x v="4"/>
  </r>
  <r>
    <x v="0"/>
  </r>
  <r>
    <x v="1"/>
  </r>
  <r>
    <x v="0"/>
  </r>
  <r>
    <x v="1"/>
  </r>
  <r>
    <x v="5"/>
  </r>
  <r>
    <x v="1"/>
  </r>
  <r>
    <x v="1"/>
  </r>
  <r>
    <x v="4"/>
  </r>
  <r>
    <x v="0"/>
  </r>
  <r>
    <x v="2"/>
  </r>
  <r>
    <x v="1"/>
  </r>
  <r>
    <x v="1"/>
  </r>
  <r>
    <x v="0"/>
  </r>
  <r>
    <x v="0"/>
  </r>
  <r>
    <x v="6"/>
  </r>
  <r>
    <x v="7"/>
  </r>
  <r>
    <x v="8"/>
  </r>
  <r>
    <x v="9"/>
  </r>
  <r>
    <x v="5"/>
  </r>
  <r>
    <x v="1"/>
  </r>
  <r>
    <x v="0"/>
  </r>
  <r>
    <x v="0"/>
  </r>
  <r>
    <x v="7"/>
  </r>
  <r>
    <x v="0"/>
  </r>
  <r>
    <x v="10"/>
  </r>
  <r>
    <x v="0"/>
  </r>
  <r>
    <x v="10"/>
  </r>
  <r>
    <x v="11"/>
  </r>
  <r>
    <x v="1"/>
  </r>
  <r>
    <x v="11"/>
  </r>
  <r>
    <x v="9"/>
  </r>
  <r>
    <x v="0"/>
  </r>
  <r>
    <x v="5"/>
  </r>
  <r>
    <x v="12"/>
  </r>
  <r>
    <x v="8"/>
  </r>
  <r>
    <x v="10"/>
  </r>
  <r>
    <x v="5"/>
  </r>
  <r>
    <x v="8"/>
  </r>
  <r>
    <x v="13"/>
  </r>
  <r>
    <x v="8"/>
  </r>
  <r>
    <x v="5"/>
  </r>
  <r>
    <x v="0"/>
  </r>
  <r>
    <x v="14"/>
  </r>
  <r>
    <x v="8"/>
  </r>
  <r>
    <x v="0"/>
  </r>
  <r>
    <x v="5"/>
  </r>
  <r>
    <x v="7"/>
  </r>
  <r>
    <x v="15"/>
  </r>
  <r>
    <x v="16"/>
  </r>
  <r>
    <x v="8"/>
  </r>
  <r>
    <x v="10"/>
  </r>
  <r>
    <x v="17"/>
  </r>
  <r>
    <x v="5"/>
  </r>
  <r>
    <x v="1"/>
  </r>
  <r>
    <x v="18"/>
  </r>
</pivotCacheRecords>
</file>

<file path=xl/pivotCache/pivotCacheRecords37.xml><?xml version="1.0" encoding="utf-8"?>
<pivotCacheRecords xmlns="http://schemas.openxmlformats.org/spreadsheetml/2006/main" xmlns:r="http://schemas.openxmlformats.org/officeDocument/2006/relationships" count="80">
  <r>
    <s v="affy_array"/>
    <x v="0"/>
    <n v="272"/>
    <n v="314"/>
    <n v="4"/>
    <x v="0"/>
    <n v="4"/>
    <n v="0"/>
    <n v="0"/>
    <n v="0"/>
    <n v="0"/>
    <m/>
    <n v="1"/>
    <n v="10"/>
    <n v="0"/>
    <n v="10"/>
    <n v="6"/>
    <n v="7"/>
    <n v="1"/>
  </r>
  <r>
    <s v="analysis_history"/>
    <x v="1"/>
    <n v="0"/>
    <n v="28"/>
    <n v="3"/>
    <x v="1"/>
    <n v="3"/>
    <n v="0"/>
    <n v="0"/>
    <n v="0"/>
    <n v="0"/>
    <m/>
    <n v="1"/>
    <n v="10"/>
    <n v="0"/>
    <n v="10"/>
    <n v="0"/>
    <n v="1"/>
    <n v="1"/>
  </r>
  <r>
    <s v="assembly_contig"/>
    <x v="2"/>
    <n v="126"/>
    <n v="157"/>
    <n v="9"/>
    <x v="2"/>
    <n v="9"/>
    <n v="0"/>
    <n v="0"/>
    <n v="0"/>
    <n v="0"/>
    <m/>
    <n v="1"/>
    <n v="10"/>
    <n v="0"/>
    <n v="10"/>
    <n v="3"/>
    <n v="3"/>
    <n v="0"/>
  </r>
  <r>
    <s v="assembly_locations"/>
    <x v="3"/>
    <n v="133"/>
    <n v="156"/>
    <n v="7"/>
    <x v="3"/>
    <n v="7"/>
    <n v="0"/>
    <n v="0"/>
    <n v="0"/>
    <n v="0"/>
    <m/>
    <n v="1"/>
    <n v="10"/>
    <n v="0"/>
    <n v="10"/>
    <n v="3"/>
    <n v="3"/>
    <n v="0"/>
  </r>
  <r>
    <s v="associated_xref"/>
    <x v="4"/>
    <n v="510"/>
    <n v="510"/>
    <n v="5"/>
    <x v="4"/>
    <n v="5"/>
    <n v="0"/>
    <n v="0"/>
    <n v="0"/>
    <n v="0"/>
    <m/>
    <n v="1"/>
    <n v="10"/>
    <n v="0"/>
    <n v="10"/>
    <n v="13"/>
    <n v="13"/>
    <n v="0"/>
  </r>
  <r>
    <s v="contig_equiv"/>
    <x v="5"/>
    <n v="0"/>
    <n v="32"/>
    <n v="7"/>
    <x v="3"/>
    <n v="7"/>
    <n v="0"/>
    <n v="0"/>
    <n v="0"/>
    <n v="0"/>
    <m/>
    <n v="1"/>
    <n v="10"/>
    <n v="0"/>
    <n v="10"/>
    <n v="0"/>
    <n v="1"/>
    <n v="1"/>
  </r>
  <r>
    <s v="contigext"/>
    <x v="6"/>
    <n v="49"/>
    <n v="92"/>
    <n v="3"/>
    <x v="1"/>
    <n v="3"/>
    <n v="0"/>
    <n v="0"/>
    <n v="0"/>
    <n v="0"/>
    <m/>
    <n v="1"/>
    <n v="10"/>
    <n v="0"/>
    <n v="10"/>
    <n v="1"/>
    <n v="2"/>
    <n v="1"/>
  </r>
  <r>
    <s v="db_update"/>
    <x v="7"/>
    <n v="28"/>
    <n v="92"/>
    <n v="16"/>
    <x v="5"/>
    <n v="16"/>
    <n v="0"/>
    <n v="0"/>
    <n v="0"/>
    <n v="0"/>
    <m/>
    <n v="1"/>
    <n v="10"/>
    <n v="0"/>
    <n v="10"/>
    <n v="1"/>
    <n v="2"/>
    <n v="1"/>
  </r>
  <r>
    <s v="dnafindex"/>
    <x v="4"/>
    <n v="0"/>
    <n v="0"/>
    <n v="3"/>
    <x v="1"/>
    <n v="3"/>
    <n v="0"/>
    <n v="0"/>
    <n v="0"/>
    <n v="0"/>
    <m/>
    <n v="1"/>
    <n v="10"/>
    <n v="0"/>
    <n v="10"/>
    <n v="0"/>
    <n v="0"/>
    <n v="0"/>
  </r>
  <r>
    <s v="exon_external"/>
    <x v="8"/>
    <n v="54"/>
    <n v="55"/>
    <n v="2"/>
    <x v="6"/>
    <n v="2"/>
    <n v="0"/>
    <n v="0"/>
    <n v="0"/>
    <n v="0"/>
    <m/>
    <n v="1"/>
    <n v="10"/>
    <n v="0"/>
    <n v="10"/>
    <n v="1"/>
    <n v="1"/>
    <n v="0"/>
  </r>
  <r>
    <s v="exon_feature"/>
    <x v="9"/>
    <n v="0"/>
    <n v="151"/>
    <n v="2"/>
    <x v="1"/>
    <n v="2.3958333000000001"/>
    <n v="0"/>
    <n v="0"/>
    <n v="0"/>
    <n v="0"/>
    <m/>
    <n v="1.5"/>
    <n v="10"/>
    <n v="0"/>
    <n v="10"/>
    <n v="0"/>
    <n v="3"/>
    <n v="3"/>
  </r>
  <r>
    <s v="gene_denormalised_location"/>
    <x v="4"/>
    <n v="79"/>
    <n v="79"/>
    <n v="4"/>
    <x v="0"/>
    <n v="4"/>
    <n v="0"/>
    <n v="0"/>
    <n v="0"/>
    <n v="0"/>
    <m/>
    <n v="1"/>
    <n v="10"/>
    <n v="0"/>
    <n v="10"/>
    <n v="2"/>
    <n v="2"/>
    <n v="0"/>
  </r>
  <r>
    <s v="gene_external"/>
    <x v="8"/>
    <n v="54"/>
    <n v="55"/>
    <n v="2"/>
    <x v="6"/>
    <n v="2"/>
    <n v="0"/>
    <n v="0"/>
    <n v="0"/>
    <n v="0"/>
    <m/>
    <n v="1"/>
    <n v="10"/>
    <n v="0"/>
    <n v="10"/>
    <n v="1"/>
    <n v="1"/>
    <n v="0"/>
  </r>
  <r>
    <s v="geneclone_neighbourhood"/>
    <x v="0"/>
    <n v="13"/>
    <n v="55"/>
    <n v="2"/>
    <x v="6"/>
    <n v="2"/>
    <n v="0"/>
    <n v="0"/>
    <n v="0"/>
    <n v="0"/>
    <m/>
    <n v="1"/>
    <n v="10"/>
    <n v="0"/>
    <n v="10"/>
    <n v="1"/>
    <n v="1"/>
    <n v="0"/>
  </r>
  <r>
    <s v="genedblink"/>
    <x v="10"/>
    <n v="39"/>
    <n v="92"/>
    <n v="3"/>
    <x v="1"/>
    <n v="3"/>
    <n v="0"/>
    <n v="0"/>
    <n v="0"/>
    <n v="0"/>
    <m/>
    <n v="1"/>
    <n v="10"/>
    <n v="0"/>
    <n v="10"/>
    <n v="1"/>
    <n v="2"/>
    <n v="1"/>
  </r>
  <r>
    <s v="genomic_align_block"/>
    <x v="11"/>
    <n v="77"/>
    <n v="97"/>
    <n v="8"/>
    <x v="7"/>
    <n v="8"/>
    <n v="0"/>
    <n v="0"/>
    <n v="0"/>
    <n v="0"/>
    <m/>
    <n v="1"/>
    <n v="10"/>
    <n v="0"/>
    <n v="10"/>
    <n v="2"/>
    <n v="2"/>
    <n v="0"/>
  </r>
  <r>
    <s v="landmarkMarker"/>
    <x v="8"/>
    <n v="117"/>
    <n v="118"/>
    <n v="6"/>
    <x v="8"/>
    <n v="6"/>
    <n v="0"/>
    <n v="0"/>
    <n v="0"/>
    <n v="0"/>
    <m/>
    <n v="1"/>
    <n v="10"/>
    <n v="0"/>
    <n v="10"/>
    <n v="3"/>
    <n v="3"/>
    <n v="0"/>
  </r>
  <r>
    <s v="mapannotation"/>
    <x v="12"/>
    <n v="132"/>
    <n v="248"/>
    <n v="4"/>
    <x v="0"/>
    <n v="4"/>
    <n v="0"/>
    <n v="0"/>
    <n v="0"/>
    <n v="0"/>
    <m/>
    <n v="1"/>
    <n v="10"/>
    <n v="0"/>
    <n v="10"/>
    <n v="3"/>
    <n v="5"/>
    <n v="2"/>
  </r>
  <r>
    <s v="mapannotationtype"/>
    <x v="12"/>
    <n v="132"/>
    <n v="248"/>
    <n v="4"/>
    <x v="0"/>
    <n v="4"/>
    <n v="0"/>
    <n v="0"/>
    <n v="0"/>
    <n v="0"/>
    <m/>
    <n v="1"/>
    <n v="10"/>
    <n v="0"/>
    <n v="10"/>
    <n v="3"/>
    <n v="5"/>
    <n v="2"/>
  </r>
  <r>
    <s v="mapbin"/>
    <x v="13"/>
    <n v="0"/>
    <n v="34"/>
    <n v="2"/>
    <x v="6"/>
    <n v="2"/>
    <n v="0"/>
    <n v="0"/>
    <n v="0"/>
    <n v="0"/>
    <m/>
    <n v="1"/>
    <n v="10"/>
    <n v="0"/>
    <n v="10"/>
    <n v="0"/>
    <n v="1"/>
    <n v="1"/>
  </r>
  <r>
    <s v="mapfrag_mapset"/>
    <x v="12"/>
    <n v="132"/>
    <n v="248"/>
    <n v="2"/>
    <x v="6"/>
    <n v="2"/>
    <n v="0"/>
    <n v="0"/>
    <n v="0"/>
    <n v="0"/>
    <m/>
    <n v="1"/>
    <n v="10"/>
    <n v="0"/>
    <n v="10"/>
    <n v="3"/>
    <n v="5"/>
    <n v="2"/>
  </r>
  <r>
    <s v="misc_attrib_type"/>
    <x v="8"/>
    <n v="226"/>
    <n v="227"/>
    <n v="4"/>
    <x v="0"/>
    <n v="4"/>
    <n v="0"/>
    <n v="0"/>
    <n v="0"/>
    <n v="0"/>
    <m/>
    <n v="1"/>
    <n v="10"/>
    <n v="0"/>
    <n v="10"/>
    <n v="4"/>
    <n v="4"/>
    <n v="0"/>
  </r>
  <r>
    <s v="operon_stable_id"/>
    <x v="14"/>
    <n v="481"/>
    <n v="492"/>
    <n v="5"/>
    <x v="4"/>
    <n v="5"/>
    <n v="0"/>
    <n v="0"/>
    <n v="0"/>
    <n v="0"/>
    <m/>
    <n v="1"/>
    <n v="10"/>
    <n v="0"/>
    <n v="10"/>
    <n v="12"/>
    <n v="12"/>
    <n v="0"/>
  </r>
  <r>
    <s v="operon_transcript_stable_id"/>
    <x v="14"/>
    <n v="481"/>
    <n v="492"/>
    <n v="5"/>
    <x v="4"/>
    <n v="5"/>
    <n v="0"/>
    <n v="0"/>
    <n v="0"/>
    <n v="0"/>
    <m/>
    <n v="1"/>
    <n v="10"/>
    <n v="0"/>
    <n v="10"/>
    <n v="12"/>
    <n v="12"/>
    <n v="0"/>
  </r>
  <r>
    <s v="peptide_regulatory_feature"/>
    <x v="15"/>
    <n v="282"/>
    <n v="286"/>
    <n v="2"/>
    <x v="6"/>
    <n v="2"/>
    <n v="0"/>
    <n v="0"/>
    <n v="0"/>
    <n v="0"/>
    <m/>
    <n v="1"/>
    <n v="10"/>
    <n v="0"/>
    <n v="10"/>
    <n v="6"/>
    <n v="6"/>
    <n v="0"/>
  </r>
  <r>
    <s v="peptide_regulatory_region"/>
    <x v="4"/>
    <n v="279"/>
    <n v="279"/>
    <n v="2"/>
    <x v="6"/>
    <n v="2"/>
    <n v="0"/>
    <n v="0"/>
    <n v="0"/>
    <n v="0"/>
    <m/>
    <n v="1"/>
    <n v="10"/>
    <n v="0"/>
    <n v="10"/>
    <n v="6"/>
    <n v="6"/>
    <n v="0"/>
  </r>
  <r>
    <s v="regulatory_factor_transcript"/>
    <x v="8"/>
    <n v="287"/>
    <n v="288"/>
    <n v="2"/>
    <x v="6"/>
    <n v="2"/>
    <n v="0"/>
    <n v="0"/>
    <n v="0"/>
    <n v="0"/>
    <m/>
    <n v="1"/>
    <n v="10"/>
    <n v="0"/>
    <n v="10"/>
    <n v="6"/>
    <n v="6"/>
    <n v="0"/>
  </r>
  <r>
    <s v="regulatory_motif"/>
    <x v="16"/>
    <n v="279"/>
    <n v="286"/>
    <n v="2"/>
    <x v="1"/>
    <n v="2.8333333000000001"/>
    <n v="0"/>
    <n v="0"/>
    <n v="0"/>
    <n v="0"/>
    <m/>
    <n v="1.5"/>
    <n v="10"/>
    <n v="0"/>
    <n v="10"/>
    <n v="6"/>
    <n v="6"/>
    <n v="0"/>
  </r>
  <r>
    <s v="regulatory_region"/>
    <x v="4"/>
    <n v="279"/>
    <n v="279"/>
    <n v="10"/>
    <x v="9"/>
    <n v="10"/>
    <n v="0"/>
    <n v="0"/>
    <n v="0"/>
    <n v="0"/>
    <m/>
    <n v="1"/>
    <n v="10"/>
    <n v="0"/>
    <n v="10"/>
    <n v="6"/>
    <n v="6"/>
    <n v="0"/>
  </r>
  <r>
    <s v="regulatory_region_object"/>
    <x v="4"/>
    <n v="279"/>
    <n v="279"/>
    <n v="3"/>
    <x v="1"/>
    <n v="3"/>
    <n v="0"/>
    <n v="0"/>
    <n v="0"/>
    <n v="0"/>
    <m/>
    <n v="1"/>
    <n v="10"/>
    <n v="0"/>
    <n v="10"/>
    <n v="6"/>
    <n v="6"/>
    <n v="0"/>
  </r>
  <r>
    <s v="repeat"/>
    <x v="4"/>
    <n v="20"/>
    <n v="20"/>
    <n v="10"/>
    <x v="9"/>
    <n v="10"/>
    <n v="0"/>
    <n v="0"/>
    <n v="0"/>
    <n v="0"/>
    <m/>
    <n v="1"/>
    <n v="10"/>
    <n v="0"/>
    <n v="10"/>
    <n v="1"/>
    <n v="1"/>
    <n v="0"/>
  </r>
  <r>
    <s v="seq_region_annotation"/>
    <x v="11"/>
    <n v="208"/>
    <n v="227"/>
    <n v="3"/>
    <x v="1"/>
    <n v="3"/>
    <n v="0"/>
    <n v="0"/>
    <n v="0"/>
    <n v="0"/>
    <m/>
    <n v="1"/>
    <n v="10"/>
    <n v="0"/>
    <n v="10"/>
    <n v="4"/>
    <n v="4"/>
    <n v="0"/>
  </r>
  <r>
    <s v="species"/>
    <x v="17"/>
    <n v="35"/>
    <n v="92"/>
    <n v="3"/>
    <x v="1"/>
    <n v="3"/>
    <n v="0"/>
    <n v="0"/>
    <n v="0"/>
    <n v="0"/>
    <m/>
    <n v="1"/>
    <n v="10"/>
    <n v="0"/>
    <n v="10"/>
    <n v="1"/>
    <n v="2"/>
    <n v="1"/>
  </r>
  <r>
    <s v="species_meta"/>
    <x v="18"/>
    <n v="384"/>
    <n v="390"/>
    <n v="4"/>
    <x v="0"/>
    <n v="4"/>
    <n v="0"/>
    <n v="0"/>
    <n v="0"/>
    <n v="0"/>
    <m/>
    <n v="1"/>
    <n v="10"/>
    <n v="0"/>
    <n v="10"/>
    <n v="9"/>
    <n v="9"/>
    <n v="0"/>
  </r>
  <r>
    <s v="transcript_external"/>
    <x v="8"/>
    <n v="54"/>
    <n v="55"/>
    <n v="2"/>
    <x v="6"/>
    <n v="2"/>
    <n v="0"/>
    <n v="0"/>
    <n v="0"/>
    <n v="0"/>
    <m/>
    <n v="1"/>
    <n v="10"/>
    <n v="0"/>
    <n v="10"/>
    <n v="1"/>
    <n v="1"/>
    <n v="0"/>
  </r>
  <r>
    <s v="transcriptdblink"/>
    <x v="10"/>
    <n v="39"/>
    <n v="92"/>
    <n v="3"/>
    <x v="1"/>
    <n v="3"/>
    <n v="0"/>
    <n v="0"/>
    <n v="0"/>
    <n v="0"/>
    <m/>
    <n v="1"/>
    <n v="10"/>
    <n v="0"/>
    <n v="10"/>
    <n v="1"/>
    <n v="2"/>
    <n v="1"/>
  </r>
  <r>
    <s v="translation_external"/>
    <x v="8"/>
    <n v="54"/>
    <n v="55"/>
    <n v="2"/>
    <x v="6"/>
    <n v="2"/>
    <n v="0"/>
    <n v="0"/>
    <n v="0"/>
    <n v="0"/>
    <m/>
    <n v="1"/>
    <n v="10"/>
    <n v="0"/>
    <n v="10"/>
    <n v="1"/>
    <n v="1"/>
    <n v="0"/>
  </r>
  <r>
    <s v="gene_description"/>
    <x v="19"/>
    <n v="75"/>
    <n v="283"/>
    <n v="2"/>
    <x v="6"/>
    <n v="2"/>
    <n v="2"/>
    <n v="2"/>
    <n v="9.5693779904306216E-3"/>
    <n v="9.5693779904306216E-3"/>
    <n v="1"/>
    <n v="1"/>
    <n v="10"/>
    <n v="1"/>
    <n v="11"/>
    <n v="2"/>
    <n v="6"/>
    <n v="4"/>
  </r>
  <r>
    <s v="mapfrag"/>
    <x v="12"/>
    <n v="132"/>
    <n v="248"/>
    <n v="7"/>
    <x v="3"/>
    <n v="7"/>
    <n v="1"/>
    <n v="1"/>
    <n v="1.1494252873563218E-2"/>
    <n v="1.1494252873563218E-2"/>
    <n v="1"/>
    <n v="1"/>
    <n v="10"/>
    <n v="1"/>
    <n v="11"/>
    <n v="3"/>
    <n v="5"/>
    <n v="2"/>
  </r>
  <r>
    <s v="mapset"/>
    <x v="12"/>
    <n v="132"/>
    <n v="248"/>
    <n v="4"/>
    <x v="4"/>
    <n v="4.7701149999999997"/>
    <n v="1"/>
    <n v="1"/>
    <n v="1.1494252873563218E-2"/>
    <n v="1.1494252873563218E-2"/>
    <n v="1"/>
    <n v="1.25"/>
    <n v="10"/>
    <n v="1"/>
    <n v="11"/>
    <n v="3"/>
    <n v="5"/>
    <n v="2"/>
  </r>
  <r>
    <s v="interpro_description"/>
    <x v="7"/>
    <n v="55"/>
    <n v="132"/>
    <n v="2"/>
    <x v="1"/>
    <n v="2.7692307999999999"/>
    <n v="1"/>
    <n v="1"/>
    <n v="1.5384615384615385E-2"/>
    <n v="1.5384615384615385E-2"/>
    <n v="1"/>
    <n v="1.5"/>
    <n v="10"/>
    <n v="1"/>
    <n v="11"/>
    <n v="1"/>
    <n v="3"/>
    <n v="2"/>
  </r>
  <r>
    <s v="externalSynonym"/>
    <x v="20"/>
    <n v="81"/>
    <n v="132"/>
    <n v="2"/>
    <x v="6"/>
    <n v="2"/>
    <n v="1"/>
    <n v="1"/>
    <n v="1.9230769230769232E-2"/>
    <n v="1.9230769230769232E-2"/>
    <n v="1"/>
    <n v="1"/>
    <n v="10"/>
    <n v="1"/>
    <n v="11"/>
    <n v="2"/>
    <n v="3"/>
    <n v="1"/>
  </r>
  <r>
    <s v="affy_feature"/>
    <x v="0"/>
    <n v="272"/>
    <n v="314"/>
    <n v="9"/>
    <x v="7"/>
    <n v="8.0465119999999999"/>
    <n v="1"/>
    <n v="1"/>
    <n v="2.3255813953488372E-2"/>
    <n v="2.3255813953488372E-2"/>
    <n v="1"/>
    <n v="0.88888888888888884"/>
    <n v="10"/>
    <n v="1"/>
    <n v="11"/>
    <n v="6"/>
    <n v="7"/>
    <n v="1"/>
  </r>
  <r>
    <s v="affy_probe"/>
    <x v="0"/>
    <n v="272"/>
    <n v="314"/>
    <n v="4"/>
    <x v="0"/>
    <n v="4"/>
    <n v="1"/>
    <n v="1"/>
    <n v="2.3255813953488372E-2"/>
    <n v="2.3255813953488372E-2"/>
    <n v="1"/>
    <n v="1"/>
    <n v="10"/>
    <n v="1"/>
    <n v="11"/>
    <n v="6"/>
    <n v="7"/>
    <n v="1"/>
  </r>
  <r>
    <s v="transcript_stable_id"/>
    <x v="21"/>
    <n v="109"/>
    <n v="492"/>
    <n v="3"/>
    <x v="4"/>
    <n v="4.1614585000000002"/>
    <n v="9"/>
    <n v="8"/>
    <n v="2.34375E-2"/>
    <n v="2.0833333333333332E-2"/>
    <n v="1.125"/>
    <n v="1.6666666666666667"/>
    <n v="10"/>
    <n v="1"/>
    <n v="11"/>
    <n v="2"/>
    <n v="12"/>
    <n v="10"/>
  </r>
  <r>
    <s v="translation_stable_id"/>
    <x v="21"/>
    <n v="109"/>
    <n v="492"/>
    <n v="3"/>
    <x v="4"/>
    <n v="4.1614585000000002"/>
    <n v="9"/>
    <n v="8"/>
    <n v="2.34375E-2"/>
    <n v="2.0833333333333332E-2"/>
    <n v="1.125"/>
    <n v="1.6666666666666667"/>
    <n v="10"/>
    <n v="1"/>
    <n v="11"/>
    <n v="2"/>
    <n v="12"/>
    <n v="10"/>
  </r>
  <r>
    <s v="fset"/>
    <x v="22"/>
    <n v="0"/>
    <n v="126"/>
    <n v="2"/>
    <x v="6"/>
    <n v="2"/>
    <n v="3"/>
    <n v="3"/>
    <n v="2.3622047244094488E-2"/>
    <n v="2.3622047244094488E-2"/>
    <n v="1"/>
    <n v="1"/>
    <n v="10"/>
    <n v="1"/>
    <n v="11"/>
    <n v="0"/>
    <n v="3"/>
    <n v="3"/>
  </r>
  <r>
    <s v="gene_stable_id"/>
    <x v="21"/>
    <n v="109"/>
    <n v="492"/>
    <n v="5"/>
    <x v="4"/>
    <n v="4.8072914999999998"/>
    <n v="12"/>
    <n v="6"/>
    <n v="3.125E-2"/>
    <n v="1.5625E-2"/>
    <n v="2"/>
    <n v="1"/>
    <n v="10"/>
    <n v="1"/>
    <n v="11"/>
    <n v="2"/>
    <n v="12"/>
    <n v="10"/>
  </r>
  <r>
    <s v="identityXref"/>
    <x v="23"/>
    <n v="102"/>
    <n v="132"/>
    <n v="3"/>
    <x v="1"/>
    <n v="3"/>
    <n v="1"/>
    <n v="1"/>
    <n v="3.2258064516129031E-2"/>
    <n v="3.2258064516129031E-2"/>
    <n v="1"/>
    <n v="1"/>
    <n v="10"/>
    <n v="1"/>
    <n v="11"/>
    <n v="2"/>
    <n v="3"/>
    <n v="1"/>
  </r>
  <r>
    <s v="regulatory_factor"/>
    <x v="24"/>
    <n v="287"/>
    <n v="377"/>
    <n v="3"/>
    <x v="1"/>
    <n v="3"/>
    <n v="3"/>
    <n v="3"/>
    <n v="3.2967032967032968E-2"/>
    <n v="3.2967032967032968E-2"/>
    <n v="1"/>
    <n v="1"/>
    <n v="10"/>
    <n v="1"/>
    <n v="11"/>
    <n v="6"/>
    <n v="9"/>
    <n v="3"/>
  </r>
  <r>
    <s v="symmetric_contig_pair_hit"/>
    <x v="6"/>
    <n v="63"/>
    <n v="92"/>
    <n v="4"/>
    <x v="4"/>
    <n v="4.9666667000000002"/>
    <n v="1"/>
    <n v="1"/>
    <n v="3.3333333333333333E-2"/>
    <n v="3.3333333333333333E-2"/>
    <n v="1"/>
    <n v="1.25"/>
    <n v="10"/>
    <n v="1"/>
    <n v="11"/>
    <n v="2"/>
    <n v="2"/>
    <n v="0"/>
  </r>
  <r>
    <s v="exon_stable_id"/>
    <x v="21"/>
    <n v="109"/>
    <n v="492"/>
    <n v="5"/>
    <x v="4"/>
    <n v="4.8072914999999998"/>
    <n v="15"/>
    <n v="9"/>
    <n v="3.90625E-2"/>
    <n v="2.34375E-2"/>
    <n v="1.6666666666666667"/>
    <n v="1"/>
    <n v="10"/>
    <n v="1"/>
    <n v="11"/>
    <n v="2"/>
    <n v="12"/>
    <n v="10"/>
  </r>
  <r>
    <s v="fset_feature"/>
    <x v="22"/>
    <n v="0"/>
    <n v="126"/>
    <n v="3"/>
    <x v="1"/>
    <n v="3"/>
    <n v="5"/>
    <n v="3"/>
    <n v="3.937007874015748E-2"/>
    <n v="2.3622047244094488E-2"/>
    <n v="1.6666666666666667"/>
    <n v="1"/>
    <n v="10"/>
    <n v="1"/>
    <n v="11"/>
    <n v="0"/>
    <n v="3"/>
    <n v="3"/>
  </r>
  <r>
    <s v="go_xref"/>
    <x v="25"/>
    <n v="199"/>
    <n v="445"/>
    <n v="2"/>
    <x v="1"/>
    <n v="2.3198379999999998"/>
    <n v="10"/>
    <n v="9"/>
    <n v="4.048582995951417E-2"/>
    <n v="3.643724696356275E-2"/>
    <n v="1.1111111111111112"/>
    <n v="1.5"/>
    <n v="10"/>
    <n v="1"/>
    <n v="11"/>
    <n v="4"/>
    <n v="11"/>
    <n v="7"/>
  </r>
  <r>
    <s v="landmark_marker"/>
    <x v="26"/>
    <n v="119"/>
    <n v="156"/>
    <n v="6"/>
    <x v="8"/>
    <n v="6"/>
    <n v="2"/>
    <n v="1"/>
    <n v="5.2631578947368418E-2"/>
    <n v="2.6315789473684209E-2"/>
    <n v="2"/>
    <n v="1"/>
    <n v="10"/>
    <n v="1"/>
    <n v="11"/>
    <n v="3"/>
    <n v="3"/>
    <n v="0"/>
  </r>
  <r>
    <s v="contig_orientation"/>
    <x v="27"/>
    <n v="56"/>
    <n v="92"/>
    <n v="3"/>
    <x v="1"/>
    <n v="3"/>
    <n v="2"/>
    <n v="1"/>
    <n v="5.4054054054054057E-2"/>
    <n v="2.7027027027027029E-2"/>
    <n v="2"/>
    <n v="1"/>
    <n v="10"/>
    <n v="1"/>
    <n v="11"/>
    <n v="1"/>
    <n v="2"/>
    <n v="1"/>
  </r>
  <r>
    <s v="genetype"/>
    <x v="28"/>
    <n v="51"/>
    <n v="108"/>
    <n v="2"/>
    <x v="6"/>
    <n v="2"/>
    <n v="3"/>
    <n v="3"/>
    <n v="5.4545454545454543E-2"/>
    <n v="5.4545454545454543E-2"/>
    <n v="1"/>
    <n v="1"/>
    <n v="10"/>
    <n v="1"/>
    <n v="11"/>
    <n v="1"/>
    <n v="2"/>
    <n v="1"/>
  </r>
  <r>
    <s v="oligo_array"/>
    <x v="29"/>
    <n v="315"/>
    <n v="424"/>
    <n v="5"/>
    <x v="4"/>
    <n v="5"/>
    <n v="6"/>
    <n v="3"/>
    <n v="5.4545454545454543E-2"/>
    <n v="2.7272727272727271E-2"/>
    <n v="2"/>
    <n v="1"/>
    <n v="10"/>
    <n v="1"/>
    <n v="11"/>
    <n v="7"/>
    <n v="10"/>
    <n v="3"/>
  </r>
  <r>
    <s v="homol_feature"/>
    <x v="30"/>
    <n v="0"/>
    <n v="17"/>
    <n v="4"/>
    <x v="0"/>
    <n v="4"/>
    <n v="1"/>
    <n v="1"/>
    <n v="5.5555555555555552E-2"/>
    <n v="5.5555555555555552E-2"/>
    <n v="1"/>
    <n v="1"/>
    <n v="10"/>
    <n v="1"/>
    <n v="11"/>
    <n v="0"/>
    <n v="1"/>
    <n v="1"/>
  </r>
  <r>
    <s v="externalDB"/>
    <x v="20"/>
    <n v="81"/>
    <n v="132"/>
    <n v="4"/>
    <x v="0"/>
    <n v="3.3461536999999999"/>
    <n v="3"/>
    <n v="3"/>
    <n v="5.7692307692307696E-2"/>
    <n v="5.7692307692307696E-2"/>
    <n v="1"/>
    <n v="1"/>
    <n v="10"/>
    <n v="1"/>
    <n v="11"/>
    <n v="2"/>
    <n v="3"/>
    <n v="1"/>
  </r>
  <r>
    <s v="Xref"/>
    <x v="20"/>
    <n v="81"/>
    <n v="132"/>
    <n v="5"/>
    <x v="8"/>
    <n v="5.9807689999999996"/>
    <n v="3"/>
    <n v="2"/>
    <n v="5.7692307692307696E-2"/>
    <n v="3.8461538461538464E-2"/>
    <n v="1.5"/>
    <n v="1.2"/>
    <n v="10"/>
    <n v="1"/>
    <n v="11"/>
    <n v="2"/>
    <n v="3"/>
    <n v="1"/>
  </r>
  <r>
    <s v="oligo_probe"/>
    <x v="29"/>
    <n v="315"/>
    <n v="424"/>
    <n v="6"/>
    <x v="8"/>
    <n v="6"/>
    <n v="7"/>
    <n v="4"/>
    <n v="6.363636363636363E-2"/>
    <n v="3.6363636363636362E-2"/>
    <n v="1.75"/>
    <n v="1"/>
    <n v="10"/>
    <n v="1"/>
    <n v="11"/>
    <n v="7"/>
    <n v="10"/>
    <n v="3"/>
  </r>
  <r>
    <s v="chromosome"/>
    <x v="31"/>
    <n v="35"/>
    <n v="248"/>
    <n v="4"/>
    <x v="1"/>
    <n v="5.7966103999999996"/>
    <n v="12"/>
    <n v="6"/>
    <n v="6.7796610169491525E-2"/>
    <n v="3.3898305084745763E-2"/>
    <n v="2"/>
    <n v="0.75"/>
    <n v="10"/>
    <n v="1"/>
    <n v="11"/>
    <n v="1"/>
    <n v="5"/>
    <n v="4"/>
  </r>
  <r>
    <s v="dnafrag"/>
    <x v="12"/>
    <n v="132"/>
    <n v="248"/>
    <n v="3"/>
    <x v="1"/>
    <n v="3.0689654000000002"/>
    <n v="6"/>
    <n v="2"/>
    <n v="6.8965517241379309E-2"/>
    <n v="2.2988505747126436E-2"/>
    <n v="3"/>
    <n v="1"/>
    <n v="10"/>
    <n v="1"/>
    <n v="11"/>
    <n v="3"/>
    <n v="5"/>
    <n v="2"/>
  </r>
  <r>
    <s v="clone"/>
    <x v="32"/>
    <n v="0"/>
    <n v="248"/>
    <n v="4"/>
    <x v="7"/>
    <n v="8.1462269999999997"/>
    <n v="17"/>
    <n v="8"/>
    <n v="8.0188679245283015E-2"/>
    <n v="3.7735849056603772E-2"/>
    <n v="2.125"/>
    <n v="2"/>
    <n v="10"/>
    <n v="1"/>
    <n v="11"/>
    <n v="0"/>
    <n v="5"/>
    <n v="5"/>
  </r>
  <r>
    <s v="regulatory_feature_object"/>
    <x v="33"/>
    <n v="282"/>
    <n v="377"/>
    <n v="3"/>
    <x v="4"/>
    <n v="4.8958335000000002"/>
    <n v="8"/>
    <n v="4"/>
    <n v="8.3333333333333329E-2"/>
    <n v="4.1666666666666664E-2"/>
    <n v="2"/>
    <n v="1.6666666666666667"/>
    <n v="10"/>
    <n v="1"/>
    <n v="11"/>
    <n v="6"/>
    <n v="9"/>
    <n v="3"/>
  </r>
  <r>
    <s v="ghost"/>
    <x v="34"/>
    <n v="9"/>
    <n v="92"/>
    <n v="4"/>
    <x v="4"/>
    <n v="4.9404763999999997"/>
    <n v="8"/>
    <n v="4"/>
    <n v="9.5238095238095233E-2"/>
    <n v="4.7619047619047616E-2"/>
    <n v="2"/>
    <n v="1.25"/>
    <n v="10"/>
    <n v="1"/>
    <n v="11"/>
    <n v="1"/>
    <n v="2"/>
    <n v="1"/>
  </r>
  <r>
    <s v="symmetric_contig_feature"/>
    <x v="6"/>
    <n v="63"/>
    <n v="92"/>
    <n v="6"/>
    <x v="7"/>
    <n v="7.4666667000000002"/>
    <n v="3"/>
    <n v="1"/>
    <n v="0.1"/>
    <n v="3.3333333333333333E-2"/>
    <n v="3"/>
    <n v="1.3333333333333333"/>
    <n v="10"/>
    <n v="1"/>
    <n v="11"/>
    <n v="2"/>
    <n v="2"/>
    <n v="0"/>
  </r>
  <r>
    <s v="regulatory_factor_coding"/>
    <x v="35"/>
    <n v="289"/>
    <n v="377"/>
    <n v="3"/>
    <x v="1"/>
    <n v="3"/>
    <n v="9"/>
    <n v="3"/>
    <n v="0.10112359550561797"/>
    <n v="3.3707865168539325E-2"/>
    <n v="3"/>
    <n v="1"/>
    <n v="10"/>
    <n v="2"/>
    <n v="12"/>
    <n v="6"/>
    <n v="9"/>
    <n v="3"/>
  </r>
  <r>
    <s v="contig"/>
    <x v="32"/>
    <n v="0"/>
    <n v="248"/>
    <n v="8"/>
    <x v="8"/>
    <n v="7.8820753000000003"/>
    <n v="24"/>
    <n v="9"/>
    <n v="0.11320754716981132"/>
    <n v="4.2452830188679243E-2"/>
    <n v="2.6666666666666665"/>
    <n v="0.75"/>
    <n v="10"/>
    <n v="2"/>
    <n v="12"/>
    <n v="0"/>
    <n v="5"/>
    <n v="5"/>
  </r>
  <r>
    <s v="analysisprocess"/>
    <x v="36"/>
    <n v="72"/>
    <n v="132"/>
    <n v="14"/>
    <x v="10"/>
    <n v="14"/>
    <n v="7"/>
    <n v="6"/>
    <n v="0.11475409836065574"/>
    <n v="9.8360655737704916E-2"/>
    <n v="1.1666666666666667"/>
    <n v="1"/>
    <n v="10"/>
    <n v="2"/>
    <n v="12"/>
    <n v="2"/>
    <n v="3"/>
    <n v="1"/>
  </r>
  <r>
    <s v="objectXref"/>
    <x v="20"/>
    <n v="81"/>
    <n v="132"/>
    <n v="3"/>
    <x v="0"/>
    <n v="3.5961536999999999"/>
    <n v="7"/>
    <n v="3"/>
    <n v="0.13461538461538461"/>
    <n v="5.7692307692307696E-2"/>
    <n v="2.3333333333333335"/>
    <n v="1.3333333333333333"/>
    <n v="10"/>
    <n v="2"/>
    <n v="12"/>
    <n v="2"/>
    <n v="3"/>
    <n v="1"/>
  </r>
  <r>
    <s v="map_density"/>
    <x v="37"/>
    <n v="85"/>
    <n v="249"/>
    <n v="5"/>
    <x v="4"/>
    <n v="5"/>
    <n v="24"/>
    <n v="7"/>
    <n v="0.14545454545454545"/>
    <n v="4.2424242424242427E-2"/>
    <n v="3.4285714285714284"/>
    <n v="1"/>
    <n v="10"/>
    <n v="2"/>
    <n v="12"/>
    <n v="2"/>
    <n v="5"/>
    <n v="3"/>
  </r>
  <r>
    <s v="oligo_feature"/>
    <x v="29"/>
    <n v="315"/>
    <n v="424"/>
    <n v="8"/>
    <x v="7"/>
    <n v="8"/>
    <n v="17"/>
    <n v="5"/>
    <n v="0.15454545454545454"/>
    <n v="4.5454545454545456E-2"/>
    <n v="3.4"/>
    <n v="1"/>
    <n v="10"/>
    <n v="2"/>
    <n v="12"/>
    <n v="7"/>
    <n v="10"/>
    <n v="3"/>
  </r>
  <r>
    <s v="static_golden_path"/>
    <x v="38"/>
    <n v="50"/>
    <n v="132"/>
    <n v="11"/>
    <x v="11"/>
    <n v="11.050632"/>
    <n v="14"/>
    <n v="5"/>
    <n v="0.17721518987341772"/>
    <n v="6.3291139240506333E-2"/>
    <n v="2.8"/>
    <n v="1.0909090909090908"/>
    <n v="10"/>
    <n v="2"/>
    <n v="12"/>
    <n v="1"/>
    <n v="3"/>
    <n v="2"/>
  </r>
  <r>
    <s v="contigoverlap"/>
    <x v="36"/>
    <n v="32"/>
    <n v="92"/>
    <n v="9"/>
    <x v="3"/>
    <n v="7.0327869999999999"/>
    <n v="11"/>
    <n v="4"/>
    <n v="0.18032786885245902"/>
    <n v="6.5573770491803282E-2"/>
    <n v="2.75"/>
    <n v="0.77777777777777779"/>
    <n v="10"/>
    <n v="2"/>
    <n v="12"/>
    <n v="1"/>
    <n v="2"/>
    <n v="1"/>
  </r>
  <r>
    <s v="feature"/>
    <x v="39"/>
    <n v="0"/>
    <n v="132"/>
    <n v="8"/>
    <x v="12"/>
    <n v="13.075188000000001"/>
    <n v="27"/>
    <n v="12"/>
    <n v="0.20300751879699247"/>
    <n v="9.0225563909774431E-2"/>
    <n v="2.25"/>
    <n v="1.875"/>
    <n v="10"/>
    <n v="2"/>
    <n v="12"/>
    <n v="0"/>
    <n v="3"/>
    <n v="3"/>
  </r>
  <r>
    <s v="regulatory_feature"/>
    <x v="33"/>
    <n v="282"/>
    <n v="377"/>
    <n v="9"/>
    <x v="7"/>
    <n v="8.0520829999999997"/>
    <n v="20"/>
    <n v="6"/>
    <n v="0.20833333333333334"/>
    <n v="6.25E-2"/>
    <n v="3.3333333333333335"/>
    <n v="0.88888888888888884"/>
    <n v="10"/>
    <n v="2"/>
    <n v="12"/>
    <n v="6"/>
    <n v="9"/>
    <n v="3"/>
  </r>
  <r>
    <s v="regulatory_search_region"/>
    <x v="34"/>
    <n v="294"/>
    <n v="377"/>
    <n v="9"/>
    <x v="2"/>
    <n v="9"/>
    <n v="20"/>
    <n v="7"/>
    <n v="0.23809523809523808"/>
    <n v="8.3333333333333329E-2"/>
    <n v="2.8571428571428572"/>
    <n v="1"/>
    <n v="10"/>
    <n v="2"/>
    <n v="12"/>
    <n v="7"/>
    <n v="9"/>
    <n v="2"/>
  </r>
  <r>
    <s v="contig_landmarkMarker"/>
    <x v="23"/>
    <n v="84"/>
    <n v="116"/>
    <n v="3"/>
    <x v="3"/>
    <n v="6.0967739999999999"/>
    <n v="10"/>
    <n v="2"/>
    <n v="0.32258064516129031"/>
    <n v="6.4516129032258063E-2"/>
    <n v="5"/>
    <n v="2.3333333333333335"/>
    <n v="10"/>
    <n v="2"/>
    <n v="12"/>
    <n v="2"/>
    <n v="2"/>
    <n v="0"/>
  </r>
</pivotCacheRecords>
</file>

<file path=xl/pivotCache/pivotCacheRecords38.xml><?xml version="1.0" encoding="utf-8"?>
<pivotCacheRecords xmlns="http://schemas.openxmlformats.org/spreadsheetml/2006/main" xmlns:r="http://schemas.openxmlformats.org/officeDocument/2006/relationships" count="75">
  <r>
    <s v="attrib_type"/>
    <x v="0"/>
    <n v="228"/>
    <s v="-"/>
    <n v="4"/>
    <x v="0"/>
    <n v="4"/>
    <n v="0"/>
    <n v="0"/>
    <n v="0"/>
    <n v="0"/>
    <m/>
    <n v="1"/>
    <n v="20"/>
    <n v="0"/>
    <n v="20"/>
    <n v="4"/>
  </r>
  <r>
    <s v="misc_feature"/>
    <x v="1"/>
    <n v="226"/>
    <s v="-"/>
    <n v="5"/>
    <x v="1"/>
    <n v="5"/>
    <n v="0"/>
    <n v="0"/>
    <n v="0"/>
    <n v="0"/>
    <m/>
    <n v="1"/>
    <n v="20"/>
    <n v="0"/>
    <n v="20"/>
    <n v="4"/>
  </r>
  <r>
    <s v="misc_feature_misc_set"/>
    <x v="1"/>
    <n v="226"/>
    <s v="-"/>
    <n v="2"/>
    <x v="2"/>
    <n v="2"/>
    <n v="0"/>
    <n v="0"/>
    <n v="0"/>
    <n v="0"/>
    <m/>
    <n v="1"/>
    <n v="20"/>
    <n v="0"/>
    <n v="20"/>
    <n v="4"/>
  </r>
  <r>
    <s v="operon_transcript_gene"/>
    <x v="2"/>
    <n v="481"/>
    <s v="-"/>
    <n v="2"/>
    <x v="2"/>
    <n v="2"/>
    <n v="0"/>
    <n v="0"/>
    <n v="0"/>
    <n v="0"/>
    <m/>
    <n v="1"/>
    <n v="20"/>
    <n v="0"/>
    <n v="20"/>
    <n v="12"/>
  </r>
  <r>
    <s v="seq_region_mapping"/>
    <x v="3"/>
    <n v="381"/>
    <s v="-"/>
    <n v="3"/>
    <x v="3"/>
    <n v="3"/>
    <n v="0"/>
    <n v="0"/>
    <n v="0"/>
    <n v="0"/>
    <m/>
    <n v="1"/>
    <n v="20"/>
    <n v="0"/>
    <n v="20"/>
    <n v="9"/>
  </r>
  <r>
    <s v="splicing_event_feature"/>
    <x v="4"/>
    <n v="415"/>
    <s v="-"/>
    <n v="9"/>
    <x v="4"/>
    <n v="9"/>
    <n v="0"/>
    <n v="0"/>
    <n v="0"/>
    <n v="0"/>
    <m/>
    <n v="1"/>
    <n v="20"/>
    <n v="0"/>
    <n v="20"/>
    <n v="10"/>
  </r>
  <r>
    <s v="splicing_transcript_pair"/>
    <x v="4"/>
    <n v="415"/>
    <s v="-"/>
    <n v="4"/>
    <x v="0"/>
    <n v="4"/>
    <n v="0"/>
    <n v="0"/>
    <n v="0"/>
    <n v="0"/>
    <m/>
    <n v="1"/>
    <n v="20"/>
    <n v="0"/>
    <n v="20"/>
    <n v="10"/>
  </r>
  <r>
    <s v="transcript_intron_supporting_evidence"/>
    <x v="5"/>
    <n v="511"/>
    <s v="-"/>
    <n v="4"/>
    <x v="0"/>
    <n v="4"/>
    <n v="0"/>
    <n v="0"/>
    <n v="0"/>
    <n v="0"/>
    <m/>
    <n v="1"/>
    <n v="20"/>
    <n v="0"/>
    <n v="20"/>
    <n v="13"/>
  </r>
  <r>
    <s v="unconventional_transcript_association"/>
    <x v="6"/>
    <n v="343"/>
    <s v="-"/>
    <n v="3"/>
    <x v="3"/>
    <n v="3"/>
    <n v="0"/>
    <n v="0"/>
    <n v="0"/>
    <n v="0"/>
    <m/>
    <n v="1"/>
    <n v="20"/>
    <n v="0"/>
    <n v="20"/>
    <n v="8"/>
  </r>
  <r>
    <s v="unmapped_reason"/>
    <x v="7"/>
    <n v="309"/>
    <s v="-"/>
    <n v="3"/>
    <x v="3"/>
    <n v="3"/>
    <n v="0"/>
    <n v="0"/>
    <n v="0"/>
    <n v="0"/>
    <m/>
    <n v="1"/>
    <n v="20"/>
    <n v="0"/>
    <n v="20"/>
    <n v="7"/>
  </r>
  <r>
    <s v="misc_set"/>
    <x v="1"/>
    <n v="226"/>
    <s v="-"/>
    <n v="5"/>
    <x v="1"/>
    <n v="5"/>
    <n v="1"/>
    <n v="1"/>
    <n v="3.3670033670033669E-3"/>
    <n v="3.3670033670033669E-3"/>
    <n v="1"/>
    <n v="1"/>
    <n v="20"/>
    <n v="1"/>
    <n v="21"/>
    <n v="4"/>
  </r>
  <r>
    <s v="seq_region_attrib"/>
    <x v="0"/>
    <n v="228"/>
    <s v="-"/>
    <n v="3"/>
    <x v="3"/>
    <n v="3"/>
    <n v="1"/>
    <n v="1"/>
    <n v="3.3898305084745762E-3"/>
    <n v="3.3898305084745762E-3"/>
    <n v="1"/>
    <n v="1"/>
    <n v="20"/>
    <n v="1"/>
    <n v="21"/>
    <n v="4"/>
  </r>
  <r>
    <s v="transcript_attrib"/>
    <x v="8"/>
    <n v="263"/>
    <s v="-"/>
    <n v="3"/>
    <x v="3"/>
    <n v="3"/>
    <n v="1"/>
    <n v="1"/>
    <n v="3.7593984962406013E-3"/>
    <n v="3.7593984962406013E-3"/>
    <n v="1"/>
    <n v="1"/>
    <n v="20"/>
    <n v="1"/>
    <n v="21"/>
    <n v="5"/>
  </r>
  <r>
    <s v="translation_attrib"/>
    <x v="8"/>
    <n v="263"/>
    <s v="-"/>
    <n v="3"/>
    <x v="3"/>
    <n v="3"/>
    <n v="1"/>
    <n v="1"/>
    <n v="3.7593984962406013E-3"/>
    <n v="3.7593984962406013E-3"/>
    <n v="1"/>
    <n v="1"/>
    <n v="20"/>
    <n v="1"/>
    <n v="21"/>
    <n v="5"/>
  </r>
  <r>
    <s v="gene_attrib"/>
    <x v="9"/>
    <n v="295"/>
    <s v="-"/>
    <n v="3"/>
    <x v="3"/>
    <n v="3"/>
    <n v="1"/>
    <n v="1"/>
    <n v="4.4843049327354259E-3"/>
    <n v="4.4843049327354259E-3"/>
    <n v="1"/>
    <n v="1"/>
    <n v="20"/>
    <n v="1"/>
    <n v="21"/>
    <n v="7"/>
  </r>
  <r>
    <s v="map"/>
    <x v="10"/>
    <n v="177"/>
    <s v="-"/>
    <n v="2"/>
    <x v="2"/>
    <n v="2"/>
    <n v="3"/>
    <n v="3"/>
    <n v="8.5227272727272721E-3"/>
    <n v="8.5227272727272721E-3"/>
    <n v="1"/>
    <n v="1"/>
    <n v="20"/>
    <n v="1"/>
    <n v="21"/>
    <n v="4"/>
  </r>
  <r>
    <s v="interpro"/>
    <x v="11"/>
    <n v="53"/>
    <s v="-"/>
    <n v="2"/>
    <x v="2"/>
    <n v="2"/>
    <n v="4"/>
    <n v="4"/>
    <n v="8.5836909871244635E-3"/>
    <n v="8.5836909871244635E-3"/>
    <n v="1"/>
    <n v="1"/>
    <n v="20"/>
    <n v="1"/>
    <n v="21"/>
    <n v="1"/>
  </r>
  <r>
    <s v="external_synonym"/>
    <x v="12"/>
    <n v="133"/>
    <s v="-"/>
    <n v="2"/>
    <x v="2"/>
    <n v="2"/>
    <n v="4"/>
    <n v="4"/>
    <n v="1.0101010101010102E-2"/>
    <n v="1.0101010101010102E-2"/>
    <n v="1"/>
    <n v="1"/>
    <n v="20"/>
    <n v="1"/>
    <n v="21"/>
    <n v="3"/>
  </r>
  <r>
    <s v="misc_attrib"/>
    <x v="1"/>
    <n v="226"/>
    <s v="-"/>
    <n v="3"/>
    <x v="3"/>
    <n v="3"/>
    <n v="3"/>
    <n v="2"/>
    <n v="1.0101010101010102E-2"/>
    <n v="6.7340067340067337E-3"/>
    <n v="1.5"/>
    <n v="1"/>
    <n v="20"/>
    <n v="1"/>
    <n v="21"/>
    <n v="4"/>
  </r>
  <r>
    <s v="ditag"/>
    <x v="13"/>
    <n v="332"/>
    <s v="-"/>
    <n v="5"/>
    <x v="1"/>
    <n v="5"/>
    <n v="2"/>
    <n v="2"/>
    <n v="1.015228426395939E-2"/>
    <n v="1.015228426395939E-2"/>
    <n v="1"/>
    <n v="1"/>
    <n v="20"/>
    <n v="1"/>
    <n v="21"/>
    <n v="7"/>
  </r>
  <r>
    <s v="analysis_description"/>
    <x v="14"/>
    <n v="277"/>
    <s v="-"/>
    <n v="3"/>
    <x v="1"/>
    <n v="4.5"/>
    <n v="3"/>
    <n v="3"/>
    <n v="1.1904761904761904E-2"/>
    <n v="1.1904761904761904E-2"/>
    <n v="1"/>
    <n v="1.6666666666666667"/>
    <n v="20"/>
    <n v="1"/>
    <n v="21"/>
    <n v="6"/>
  </r>
  <r>
    <s v="ontology_xref"/>
    <x v="15"/>
    <n v="446"/>
    <s v="-"/>
    <n v="3"/>
    <x v="3"/>
    <n v="3"/>
    <n v="1"/>
    <n v="1"/>
    <n v="1.2048192771084338E-2"/>
    <n v="1.2048192771084338E-2"/>
    <n v="1"/>
    <n v="1"/>
    <n v="20"/>
    <n v="1"/>
    <n v="21"/>
    <n v="11"/>
  </r>
  <r>
    <s v="seq_region_synonym"/>
    <x v="16"/>
    <n v="450"/>
    <s v="-"/>
    <n v="4"/>
    <x v="0"/>
    <n v="4"/>
    <n v="1"/>
    <n v="1"/>
    <n v="1.2658227848101266E-2"/>
    <n v="1.2658227848101266E-2"/>
    <n v="1"/>
    <n v="1"/>
    <n v="20"/>
    <n v="1"/>
    <n v="21"/>
    <n v="12"/>
  </r>
  <r>
    <s v="seq_region"/>
    <x v="17"/>
    <n v="208"/>
    <s v="-"/>
    <n v="6"/>
    <x v="0"/>
    <n v="4.0063490000000002"/>
    <n v="4"/>
    <n v="1"/>
    <n v="1.2698412698412698E-2"/>
    <n v="3.1746031746031746E-3"/>
    <n v="4"/>
    <n v="0.66666666666666663"/>
    <n v="20"/>
    <n v="1"/>
    <n v="21"/>
    <n v="4"/>
  </r>
  <r>
    <s v="meta_coord"/>
    <x v="18"/>
    <n v="219"/>
    <s v="-"/>
    <n v="2"/>
    <x v="3"/>
    <n v="2.8618421999999999"/>
    <n v="4"/>
    <n v="4"/>
    <n v="1.3157894736842105E-2"/>
    <n v="1.3157894736842105E-2"/>
    <n v="1"/>
    <n v="1.5"/>
    <n v="20"/>
    <n v="1"/>
    <n v="21"/>
    <n v="4"/>
  </r>
  <r>
    <s v="ditag_feature"/>
    <x v="13"/>
    <n v="332"/>
    <s v="-"/>
    <n v="13"/>
    <x v="5"/>
    <n v="13"/>
    <n v="3"/>
    <n v="3"/>
    <n v="1.5228426395939087E-2"/>
    <n v="1.5228426395939087E-2"/>
    <n v="1"/>
    <n v="1"/>
    <n v="20"/>
    <n v="1"/>
    <n v="21"/>
    <n v="7"/>
  </r>
  <r>
    <s v="splicing_event"/>
    <x v="4"/>
    <n v="415"/>
    <s v="-"/>
    <n v="8"/>
    <x v="6"/>
    <n v="8"/>
    <n v="2"/>
    <n v="1"/>
    <n v="1.7543859649122806E-2"/>
    <n v="8.771929824561403E-3"/>
    <n v="2"/>
    <n v="1"/>
    <n v="20"/>
    <n v="1"/>
    <n v="21"/>
    <n v="10"/>
  </r>
  <r>
    <s v="repeat_consensus"/>
    <x v="12"/>
    <n v="133"/>
    <s v="-"/>
    <n v="4"/>
    <x v="1"/>
    <n v="4.6868686999999998"/>
    <n v="7"/>
    <n v="5"/>
    <n v="1.7676767676767676E-2"/>
    <n v="1.2626262626262626E-2"/>
    <n v="1.4"/>
    <n v="1.25"/>
    <n v="20"/>
    <n v="1"/>
    <n v="21"/>
    <n v="3"/>
  </r>
  <r>
    <s v="qtl_synonym"/>
    <x v="19"/>
    <n v="191"/>
    <s v="-"/>
    <n v="4"/>
    <x v="0"/>
    <n v="4"/>
    <n v="6"/>
    <n v="3"/>
    <n v="1.7751479289940829E-2"/>
    <n v="8.8757396449704144E-3"/>
    <n v="2"/>
    <n v="1"/>
    <n v="20"/>
    <n v="1"/>
    <n v="21"/>
    <n v="4"/>
  </r>
  <r>
    <s v="marker"/>
    <x v="10"/>
    <n v="177"/>
    <s v="-"/>
    <n v="7"/>
    <x v="6"/>
    <n v="7.9971589999999999"/>
    <n v="7"/>
    <n v="4"/>
    <n v="1.9886363636363636E-2"/>
    <n v="1.1363636363636364E-2"/>
    <n v="1.75"/>
    <n v="1.1428571428571428"/>
    <n v="20"/>
    <n v="1"/>
    <n v="21"/>
    <n v="4"/>
  </r>
  <r>
    <s v="marker_synonym"/>
    <x v="10"/>
    <n v="177"/>
    <s v="-"/>
    <n v="4"/>
    <x v="0"/>
    <n v="4"/>
    <n v="7"/>
    <n v="4"/>
    <n v="1.9886363636363636E-2"/>
    <n v="1.1363636363636364E-2"/>
    <n v="1.75"/>
    <n v="1"/>
    <n v="20"/>
    <n v="1"/>
    <n v="21"/>
    <n v="4"/>
  </r>
  <r>
    <s v="density_type"/>
    <x v="20"/>
    <n v="242"/>
    <s v="-"/>
    <n v="4"/>
    <x v="1"/>
    <n v="4.8220640000000001"/>
    <n v="6"/>
    <n v="6"/>
    <n v="2.1352313167259787E-2"/>
    <n v="2.1352313167259787E-2"/>
    <n v="1"/>
    <n v="1.25"/>
    <n v="20"/>
    <n v="1"/>
    <n v="21"/>
    <n v="5"/>
  </r>
  <r>
    <s v="transcript_supporting_feature"/>
    <x v="21"/>
    <n v="283"/>
    <s v="-"/>
    <n v="3"/>
    <x v="3"/>
    <n v="3"/>
    <n v="6"/>
    <n v="3"/>
    <n v="2.4390243902439025E-2"/>
    <n v="1.2195121951219513E-2"/>
    <n v="2"/>
    <n v="1"/>
    <n v="20"/>
    <n v="1"/>
    <n v="21"/>
    <n v="6"/>
  </r>
  <r>
    <s v="exon_transcript"/>
    <x v="22"/>
    <n v="0"/>
    <s v="-"/>
    <n v="3"/>
    <x v="3"/>
    <n v="3"/>
    <n v="13"/>
    <n v="5"/>
    <n v="2.4574669187145556E-2"/>
    <n v="9.4517958412098299E-3"/>
    <n v="2.6"/>
    <n v="1"/>
    <n v="20"/>
    <n v="1"/>
    <n v="21"/>
    <n v="0"/>
  </r>
  <r>
    <s v="dependent_xref"/>
    <x v="4"/>
    <n v="415"/>
    <s v="-"/>
    <n v="3"/>
    <x v="3"/>
    <n v="3"/>
    <n v="3"/>
    <n v="1"/>
    <n v="2.6315789473684209E-2"/>
    <n v="8.771929824561403E-3"/>
    <n v="3"/>
    <n v="1"/>
    <n v="20"/>
    <n v="1"/>
    <n v="21"/>
    <n v="10"/>
  </r>
  <r>
    <s v="mapping_set"/>
    <x v="3"/>
    <n v="381"/>
    <s v="-"/>
    <n v="2"/>
    <x v="3"/>
    <n v="2.0666666"/>
    <n v="4"/>
    <n v="1"/>
    <n v="2.9629629629629631E-2"/>
    <n v="7.4074074074074077E-3"/>
    <n v="4"/>
    <n v="1.5"/>
    <n v="20"/>
    <n v="1"/>
    <n v="21"/>
    <n v="9"/>
  </r>
  <r>
    <s v="object_xref"/>
    <x v="12"/>
    <n v="133"/>
    <s v="-"/>
    <n v="4"/>
    <x v="7"/>
    <n v="4.7045455"/>
    <n v="13"/>
    <n v="10"/>
    <n v="3.2828282828282832E-2"/>
    <n v="2.5252525252525252E-2"/>
    <n v="1.3"/>
    <n v="1.5"/>
    <n v="20"/>
    <n v="1"/>
    <n v="21"/>
    <n v="3"/>
  </r>
  <r>
    <s v="peptide_archive"/>
    <x v="23"/>
    <n v="196"/>
    <s v="-"/>
    <n v="3"/>
    <x v="3"/>
    <n v="3"/>
    <n v="11"/>
    <n v="8"/>
    <n v="3.3033033033033031E-2"/>
    <n v="2.4024024024024024E-2"/>
    <n v="1.375"/>
    <n v="1"/>
    <n v="20"/>
    <n v="1"/>
    <n v="21"/>
    <n v="4"/>
  </r>
  <r>
    <s v="alt_allele"/>
    <x v="24"/>
    <n v="240"/>
    <s v="-"/>
    <n v="2"/>
    <x v="3"/>
    <n v="2.1731448000000002"/>
    <n v="10"/>
    <n v="7"/>
    <n v="3.5335689045936397E-2"/>
    <n v="2.4734982332155476E-2"/>
    <n v="1.4285714285714286"/>
    <n v="1.5"/>
    <n v="20"/>
    <n v="1"/>
    <n v="21"/>
    <n v="4"/>
  </r>
  <r>
    <s v="mapping_session"/>
    <x v="25"/>
    <n v="195"/>
    <s v="-"/>
    <n v="5"/>
    <x v="6"/>
    <n v="6.5419163999999999"/>
    <n v="12"/>
    <n v="6"/>
    <n v="3.5928143712574849E-2"/>
    <n v="1.7964071856287425E-2"/>
    <n v="2"/>
    <n v="1.6"/>
    <n v="20"/>
    <n v="1"/>
    <n v="21"/>
    <n v="4"/>
  </r>
  <r>
    <s v="dnac"/>
    <x v="26"/>
    <n v="201"/>
    <s v="-"/>
    <n v="4"/>
    <x v="3"/>
    <n v="3.0975609999999998"/>
    <n v="12"/>
    <n v="7"/>
    <n v="3.6585365853658534E-2"/>
    <n v="2.1341463414634148E-2"/>
    <n v="1.7142857142857142"/>
    <n v="0.75"/>
    <n v="20"/>
    <n v="1"/>
    <n v="21"/>
    <n v="4"/>
  </r>
  <r>
    <s v="meta"/>
    <x v="27"/>
    <n v="0"/>
    <s v="-"/>
    <n v="4"/>
    <x v="0"/>
    <n v="3.2947977000000002"/>
    <n v="19"/>
    <n v="14"/>
    <n v="3.6608863198458574E-2"/>
    <n v="2.6974951830443159E-2"/>
    <n v="1.3571428571428572"/>
    <n v="1"/>
    <n v="20"/>
    <n v="1"/>
    <n v="21"/>
    <n v="0"/>
  </r>
  <r>
    <s v="dna"/>
    <x v="22"/>
    <n v="0"/>
    <s v="-"/>
    <n v="4"/>
    <x v="2"/>
    <n v="2.4593573000000002"/>
    <n v="21"/>
    <n v="14"/>
    <n v="3.9697542533081283E-2"/>
    <n v="2.6465028355387523E-2"/>
    <n v="1.5"/>
    <n v="0.5"/>
    <n v="20"/>
    <n v="1"/>
    <n v="21"/>
    <n v="0"/>
  </r>
  <r>
    <s v="qtl"/>
    <x v="28"/>
    <n v="189"/>
    <s v="-"/>
    <n v="8"/>
    <x v="7"/>
    <n v="6.0117645"/>
    <n v="14"/>
    <n v="4"/>
    <n v="4.1176470588235294E-2"/>
    <n v="1.1764705882352941E-2"/>
    <n v="3.5"/>
    <n v="0.75"/>
    <n v="20"/>
    <n v="1"/>
    <n v="21"/>
    <n v="4"/>
  </r>
  <r>
    <s v="analysis"/>
    <x v="22"/>
    <n v="0"/>
    <s v="-"/>
    <n v="7"/>
    <x v="8"/>
    <n v="12.240076"/>
    <n v="22"/>
    <n v="11"/>
    <n v="4.1587901701323253E-2"/>
    <n v="2.0793950850661626E-2"/>
    <n v="2"/>
    <n v="2"/>
    <n v="20"/>
    <n v="1"/>
    <n v="21"/>
    <n v="0"/>
  </r>
  <r>
    <s v="coord_system"/>
    <x v="29"/>
    <n v="209"/>
    <s v="-"/>
    <n v="4"/>
    <x v="7"/>
    <n v="5.3312099999999996"/>
    <n v="14"/>
    <n v="13"/>
    <n v="4.4585987261146494E-2"/>
    <n v="4.1401273885350316E-2"/>
    <n v="1.0769230769230769"/>
    <n v="1.5"/>
    <n v="20"/>
    <n v="1"/>
    <n v="21"/>
    <n v="4"/>
  </r>
  <r>
    <s v="stable_id_event"/>
    <x v="25"/>
    <n v="195"/>
    <s v="-"/>
    <n v="3"/>
    <x v="9"/>
    <n v="6.5748499999999996"/>
    <n v="15"/>
    <n v="9"/>
    <n v="4.4910179640718563E-2"/>
    <n v="2.6946107784431138E-2"/>
    <n v="1.6666666666666667"/>
    <n v="2.3333333333333335"/>
    <n v="20"/>
    <n v="1"/>
    <n v="21"/>
    <n v="4"/>
  </r>
  <r>
    <s v="gene_archive"/>
    <x v="23"/>
    <n v="196"/>
    <s v="-"/>
    <n v="7"/>
    <x v="6"/>
    <n v="7.6696695999999998"/>
    <n v="16"/>
    <n v="7"/>
    <n v="4.8048048048048048E-2"/>
    <n v="2.1021021021021023E-2"/>
    <n v="2.2857142857142856"/>
    <n v="1.1428571428571428"/>
    <n v="20"/>
    <n v="1"/>
    <n v="21"/>
    <n v="4"/>
  </r>
  <r>
    <s v="marker_map_location"/>
    <x v="10"/>
    <n v="177"/>
    <s v="-"/>
    <n v="6"/>
    <x v="7"/>
    <n v="6"/>
    <n v="17"/>
    <n v="7"/>
    <n v="4.8295454545454544E-2"/>
    <n v="1.9886363636363636E-2"/>
    <n v="2.4285714285714284"/>
    <n v="1"/>
    <n v="20"/>
    <n v="1"/>
    <n v="21"/>
    <n v="4"/>
  </r>
  <r>
    <s v="prediction_exon"/>
    <x v="30"/>
    <n v="227"/>
    <s v="-"/>
    <n v="10"/>
    <x v="10"/>
    <n v="10"/>
    <n v="15"/>
    <n v="3"/>
    <n v="5.0675675675675678E-2"/>
    <n v="1.0135135135135136E-2"/>
    <n v="5"/>
    <n v="1"/>
    <n v="20"/>
    <n v="1"/>
    <n v="21"/>
    <n v="4"/>
  </r>
  <r>
    <s v="density_feature"/>
    <x v="20"/>
    <n v="242"/>
    <s v="-"/>
    <n v="6"/>
    <x v="7"/>
    <n v="6"/>
    <n v="15"/>
    <n v="3"/>
    <n v="5.3380782918149468E-2"/>
    <n v="1.0676156583629894E-2"/>
    <n v="5"/>
    <n v="1"/>
    <n v="20"/>
    <n v="1"/>
    <n v="21"/>
    <n v="5"/>
  </r>
  <r>
    <s v="translation"/>
    <x v="31"/>
    <n v="2"/>
    <s v="-"/>
    <n v="6"/>
    <x v="10"/>
    <n v="6.0777989999999997"/>
    <n v="30"/>
    <n v="9"/>
    <n v="5.6925996204933584E-2"/>
    <n v="1.7077798861480076E-2"/>
    <n v="3.3333333333333335"/>
    <n v="1.6666666666666667"/>
    <n v="20"/>
    <n v="1"/>
    <n v="21"/>
    <n v="1"/>
  </r>
  <r>
    <s v="unmapped_object"/>
    <x v="7"/>
    <n v="309"/>
    <s v="-"/>
    <n v="10"/>
    <x v="11"/>
    <n v="10.835616"/>
    <n v="13"/>
    <n v="9"/>
    <n v="5.9360730593607303E-2"/>
    <n v="4.1095890410958902E-2"/>
    <n v="1.4444444444444444"/>
    <n v="1.1000000000000001"/>
    <n v="20"/>
    <n v="1"/>
    <n v="21"/>
    <n v="7"/>
  </r>
  <r>
    <s v="protein_feature"/>
    <x v="32"/>
    <n v="53"/>
    <s v="-"/>
    <n v="11"/>
    <x v="5"/>
    <n v="11.286937999999999"/>
    <n v="28"/>
    <n v="11"/>
    <n v="5.9957173447537475E-2"/>
    <n v="2.3554603854389723E-2"/>
    <n v="2.5454545454545454"/>
    <n v="1.1818181818181819"/>
    <n v="20"/>
    <n v="1"/>
    <n v="21"/>
    <n v="1"/>
  </r>
  <r>
    <s v="assembly_exception"/>
    <x v="17"/>
    <n v="208"/>
    <s v="-"/>
    <n v="8"/>
    <x v="4"/>
    <n v="8.9142860000000006"/>
    <n v="21"/>
    <n v="6"/>
    <n v="6.6666666666666666E-2"/>
    <n v="1.9047619047619049E-2"/>
    <n v="3.5"/>
    <n v="1.125"/>
    <n v="20"/>
    <n v="1"/>
    <n v="21"/>
    <n v="4"/>
  </r>
  <r>
    <s v="karyotype"/>
    <x v="33"/>
    <n v="73"/>
    <s v="-"/>
    <n v="5"/>
    <x v="7"/>
    <n v="5.6461540000000001"/>
    <n v="34"/>
    <n v="9"/>
    <n v="7.4725274725274723E-2"/>
    <n v="1.9780219780219779E-2"/>
    <n v="3.7777777777777777"/>
    <n v="1.2"/>
    <n v="20"/>
    <n v="1"/>
    <n v="21"/>
    <n v="2"/>
  </r>
  <r>
    <s v="xref"/>
    <x v="12"/>
    <n v="133"/>
    <s v="-"/>
    <n v="6"/>
    <x v="6"/>
    <n v="7.1186866999999996"/>
    <n v="32"/>
    <n v="23"/>
    <n v="8.0808080808080815E-2"/>
    <n v="5.808080808080808E-2"/>
    <n v="1.3913043478260869"/>
    <n v="1.3333333333333333"/>
    <n v="20"/>
    <n v="1"/>
    <n v="21"/>
    <n v="3"/>
  </r>
  <r>
    <s v="operon"/>
    <x v="2"/>
    <n v="481"/>
    <s v="-"/>
    <n v="7"/>
    <x v="11"/>
    <n v="10"/>
    <n v="4"/>
    <n v="1"/>
    <n v="8.3333333333333329E-2"/>
    <n v="2.0833333333333332E-2"/>
    <n v="4"/>
    <n v="1.5714285714285714"/>
    <n v="20"/>
    <n v="1"/>
    <n v="21"/>
    <n v="12"/>
  </r>
  <r>
    <s v="operon_transcript"/>
    <x v="2"/>
    <n v="481"/>
    <s v="-"/>
    <n v="8"/>
    <x v="12"/>
    <n v="11"/>
    <n v="4"/>
    <n v="1"/>
    <n v="8.3333333333333329E-2"/>
    <n v="2.0833333333333332E-2"/>
    <n v="4"/>
    <n v="1.5"/>
    <n v="20"/>
    <n v="1"/>
    <n v="21"/>
    <n v="12"/>
  </r>
  <r>
    <s v="data_file"/>
    <x v="34"/>
    <n v="494"/>
    <s v="-"/>
    <n v="8"/>
    <x v="6"/>
    <n v="8"/>
    <n v="3"/>
    <n v="1"/>
    <n v="8.5714285714285715E-2"/>
    <n v="2.8571428571428571E-2"/>
    <n v="3"/>
    <n v="1"/>
    <n v="20"/>
    <n v="1"/>
    <n v="21"/>
    <n v="12"/>
  </r>
  <r>
    <s v="identity_xref"/>
    <x v="12"/>
    <n v="133"/>
    <s v="-"/>
    <n v="3"/>
    <x v="10"/>
    <n v="8.7449490000000001"/>
    <n v="34"/>
    <n v="10"/>
    <n v="8.5858585858585856E-2"/>
    <n v="2.5252525252525252E-2"/>
    <n v="3.4"/>
    <n v="3.3333333333333335"/>
    <n v="20"/>
    <n v="1"/>
    <n v="21"/>
    <n v="3"/>
  </r>
  <r>
    <s v="marker_feature"/>
    <x v="10"/>
    <n v="177"/>
    <s v="-"/>
    <n v="8"/>
    <x v="9"/>
    <n v="7.0085224999999998"/>
    <n v="32"/>
    <n v="9"/>
    <n v="9.0909090909090912E-2"/>
    <n v="2.556818181818182E-2"/>
    <n v="3.5555555555555554"/>
    <n v="0.875"/>
    <n v="20"/>
    <n v="1"/>
    <n v="21"/>
    <n v="4"/>
  </r>
  <r>
    <s v="qtl_feature"/>
    <x v="28"/>
    <n v="189"/>
    <s v="-"/>
    <n v="5"/>
    <x v="1"/>
    <n v="5"/>
    <n v="32"/>
    <n v="9"/>
    <n v="9.4117647058823528E-2"/>
    <n v="2.6470588235294117E-2"/>
    <n v="3.5555555555555554"/>
    <n v="1"/>
    <n v="20"/>
    <n v="1"/>
    <n v="21"/>
    <n v="4"/>
  </r>
  <r>
    <s v="simple_feature"/>
    <x v="12"/>
    <n v="133"/>
    <s v="-"/>
    <n v="8"/>
    <x v="6"/>
    <n v="8"/>
    <n v="38"/>
    <n v="10"/>
    <n v="9.5959595959595953E-2"/>
    <n v="2.5252525252525252E-2"/>
    <n v="3.8"/>
    <n v="1"/>
    <n v="20"/>
    <n v="1"/>
    <n v="21"/>
    <n v="3"/>
  </r>
  <r>
    <s v="protein_align_feature"/>
    <x v="12"/>
    <n v="133"/>
    <s v="-"/>
    <n v="13"/>
    <x v="13"/>
    <n v="13.782828"/>
    <n v="40"/>
    <n v="11"/>
    <n v="0.10101010101010101"/>
    <n v="2.7777777777777776E-2"/>
    <n v="3.6363636363636362"/>
    <n v="1.1538461538461537"/>
    <n v="20"/>
    <n v="2"/>
    <n v="22"/>
    <n v="3"/>
  </r>
  <r>
    <s v="prediction_transcript"/>
    <x v="35"/>
    <n v="143"/>
    <s v="-"/>
    <n v="11"/>
    <x v="9"/>
    <n v="7.6657533999999998"/>
    <n v="41"/>
    <n v="8"/>
    <n v="0.11232876712328767"/>
    <n v="2.1917808219178082E-2"/>
    <n v="5.125"/>
    <n v="0.63636363636363635"/>
    <n v="20"/>
    <n v="2"/>
    <n v="22"/>
    <n v="3"/>
  </r>
  <r>
    <s v="dna_align_feature"/>
    <x v="12"/>
    <n v="133"/>
    <s v="-"/>
    <n v="15"/>
    <x v="14"/>
    <n v="15.482324"/>
    <n v="45"/>
    <n v="16"/>
    <n v="0.11363636363636363"/>
    <n v="4.0404040404040407E-2"/>
    <n v="2.8125"/>
    <n v="1.2"/>
    <n v="20"/>
    <n v="2"/>
    <n v="22"/>
    <n v="3"/>
  </r>
  <r>
    <s v="repeat_feature"/>
    <x v="36"/>
    <n v="21"/>
    <s v="-"/>
    <n v="10"/>
    <x v="10"/>
    <n v="10"/>
    <n v="61"/>
    <n v="14"/>
    <n v="0.12007874015748031"/>
    <n v="2.7559055118110236E-2"/>
    <n v="4.3571428571428568"/>
    <n v="1"/>
    <n v="20"/>
    <n v="2"/>
    <n v="22"/>
    <n v="1"/>
  </r>
  <r>
    <s v="transcript"/>
    <x v="22"/>
    <n v="0"/>
    <s v="-"/>
    <n v="2"/>
    <x v="15"/>
    <n v="8.4763710000000003"/>
    <n v="68"/>
    <n v="26"/>
    <n v="0.12854442344045369"/>
    <n v="4.9149338374291113E-2"/>
    <n v="2.6153846153846154"/>
    <n v="8.5"/>
    <n v="20"/>
    <n v="2"/>
    <n v="22"/>
    <n v="0"/>
  </r>
  <r>
    <s v="supporting_feature"/>
    <x v="22"/>
    <n v="0"/>
    <s v="-"/>
    <n v="2"/>
    <x v="3"/>
    <n v="5.7088846999999996"/>
    <n v="73"/>
    <n v="13"/>
    <n v="0.13799621928166353"/>
    <n v="2.4574669187145556E-2"/>
    <n v="5.615384615384615"/>
    <n v="1.5"/>
    <n v="20"/>
    <n v="2"/>
    <n v="22"/>
    <n v="0"/>
  </r>
  <r>
    <s v="gene"/>
    <x v="22"/>
    <n v="0"/>
    <s v="-"/>
    <n v="4"/>
    <x v="14"/>
    <n v="9.3005669999999991"/>
    <n v="75"/>
    <n v="31"/>
    <n v="0.14177693761814744"/>
    <n v="5.8601134215500943E-2"/>
    <n v="2.4193548387096775"/>
    <n v="4.5"/>
    <n v="20"/>
    <n v="2"/>
    <n v="22"/>
    <n v="0"/>
  </r>
  <r>
    <s v="external_db"/>
    <x v="12"/>
    <n v="133"/>
    <s v="-"/>
    <n v="3"/>
    <x v="10"/>
    <n v="7.6742425000000001"/>
    <n v="59"/>
    <n v="50"/>
    <n v="0.14898989898989898"/>
    <n v="0.12626262626262627"/>
    <n v="1.18"/>
    <n v="3.3333333333333335"/>
    <n v="20"/>
    <n v="2"/>
    <n v="22"/>
    <n v="3"/>
  </r>
  <r>
    <s v="exon"/>
    <x v="22"/>
    <n v="0"/>
    <s v="-"/>
    <n v="10"/>
    <x v="5"/>
    <n v="9.0056715000000001"/>
    <n v="87"/>
    <n v="26"/>
    <n v="0.16446124763705103"/>
    <n v="4.9149338374291113E-2"/>
    <n v="3.3461538461538463"/>
    <n v="1.3"/>
    <n v="20"/>
    <n v="2"/>
    <n v="22"/>
    <n v="0"/>
  </r>
  <r>
    <s v="assembly"/>
    <x v="12"/>
    <n v="133"/>
    <s v="-"/>
    <n v="11"/>
    <x v="9"/>
    <n v="7.9772724999999998"/>
    <n v="76"/>
    <n v="9"/>
    <n v="0.19191919191919191"/>
    <n v="2.2727272727272728E-2"/>
    <n v="8.4444444444444446"/>
    <n v="0.63636363636363635"/>
    <n v="20"/>
    <n v="2"/>
    <n v="22"/>
    <n v="3"/>
  </r>
  <r>
    <s v="intron_supporting_evidence"/>
    <x v="37"/>
    <n v="505"/>
    <s v="-"/>
    <n v="6"/>
    <x v="10"/>
    <n v="8.875"/>
    <n v="8"/>
    <n v="2"/>
    <n v="0.33333333333333331"/>
    <n v="8.3333333333333329E-2"/>
    <n v="4"/>
    <n v="1.6666666666666667"/>
    <n v="20"/>
    <n v="2"/>
    <n v="22"/>
    <n v="13"/>
  </r>
</pivotCacheRecords>
</file>

<file path=xl/pivotCache/pivotCacheRecords39.xml><?xml version="1.0" encoding="utf-8"?>
<pivotCacheRecords xmlns="http://schemas.openxmlformats.org/spreadsheetml/2006/main" xmlns:r="http://schemas.openxmlformats.org/officeDocument/2006/relationships" count="22">
  <r>
    <s v="CPG_bridge"/>
    <x v="0"/>
    <n v="26"/>
    <s v="-"/>
    <n v="2"/>
    <n v="2"/>
    <n v="2"/>
    <n v="0"/>
    <n v="0"/>
    <n v="0"/>
    <n v="0"/>
    <m/>
    <n v="1"/>
    <n v="20"/>
    <n v="0"/>
    <n v="20"/>
    <n v="1"/>
  </r>
  <r>
    <s v="CPG_config"/>
    <x v="1"/>
    <n v="0"/>
    <s v="-"/>
    <n v="2"/>
    <n v="2"/>
    <n v="2"/>
    <n v="0"/>
    <n v="0"/>
    <n v="0"/>
    <n v="0"/>
    <m/>
    <n v="1"/>
    <n v="20"/>
    <n v="0"/>
    <n v="20"/>
    <n v="0"/>
  </r>
  <r>
    <s v="CPG_dict"/>
    <x v="2"/>
    <n v="15"/>
    <s v="-"/>
    <n v="2"/>
    <n v="2"/>
    <n v="2"/>
    <n v="0"/>
    <n v="0"/>
    <n v="0"/>
    <n v="0"/>
    <m/>
    <n v="1"/>
    <n v="20"/>
    <n v="0"/>
    <n v="20"/>
    <n v="1"/>
  </r>
  <r>
    <s v="CPG_ecards"/>
    <x v="3"/>
    <n v="6"/>
    <s v="-"/>
    <n v="8"/>
    <n v="8"/>
    <n v="8"/>
    <n v="0"/>
    <n v="0"/>
    <n v="0"/>
    <n v="0"/>
    <m/>
    <n v="1"/>
    <n v="20"/>
    <n v="0"/>
    <n v="20"/>
    <n v="1"/>
  </r>
  <r>
    <s v="CPG_favpics"/>
    <x v="4"/>
    <n v="14"/>
    <s v="-"/>
    <n v="2"/>
    <n v="2"/>
    <n v="2"/>
    <n v="0"/>
    <n v="0"/>
    <n v="0"/>
    <n v="0"/>
    <m/>
    <n v="1"/>
    <n v="20"/>
    <n v="0"/>
    <n v="20"/>
    <n v="1"/>
  </r>
  <r>
    <s v="CPG_plugins"/>
    <x v="5"/>
    <n v="20"/>
    <s v="-"/>
    <n v="4"/>
    <n v="4"/>
    <n v="4"/>
    <n v="0"/>
    <n v="0"/>
    <n v="0"/>
    <n v="0"/>
    <m/>
    <n v="1"/>
    <n v="20"/>
    <n v="0"/>
    <n v="20"/>
    <n v="1"/>
  </r>
  <r>
    <s v="CPG_votes"/>
    <x v="1"/>
    <n v="0"/>
    <s v="-"/>
    <n v="3"/>
    <n v="3"/>
    <n v="3"/>
    <n v="0"/>
    <n v="0"/>
    <n v="0"/>
    <n v="0"/>
    <m/>
    <n v="1"/>
    <n v="20"/>
    <n v="0"/>
    <n v="20"/>
    <n v="0"/>
  </r>
  <r>
    <s v="CPG_hit_stats"/>
    <x v="6"/>
    <n v="27"/>
    <s v="-"/>
    <n v="8"/>
    <n v="9"/>
    <n v="8.5274725"/>
    <n v="1"/>
    <n v="1"/>
    <n v="1.098901098901099E-2"/>
    <n v="1.098901098901099E-2"/>
    <n v="1"/>
    <n v="1.125"/>
    <n v="20"/>
    <n v="1"/>
    <n v="21"/>
    <n v="2"/>
  </r>
  <r>
    <s v="CPG_vote_stats"/>
    <x v="6"/>
    <n v="27"/>
    <s v="-"/>
    <n v="8"/>
    <n v="9"/>
    <n v="8.6923069999999996"/>
    <n v="1"/>
    <n v="1"/>
    <n v="1.098901098901099E-2"/>
    <n v="1.098901098901099E-2"/>
    <n v="1"/>
    <n v="1.125"/>
    <n v="20"/>
    <n v="1"/>
    <n v="21"/>
    <n v="2"/>
  </r>
  <r>
    <s v="CPG_sessions"/>
    <x v="7"/>
    <n v="35"/>
    <s v="-"/>
    <n v="4"/>
    <n v="4"/>
    <n v="4"/>
    <n v="1"/>
    <n v="1"/>
    <n v="1.2048192771084338E-2"/>
    <n v="1.2048192771084338E-2"/>
    <n v="1"/>
    <n v="1"/>
    <n v="20"/>
    <n v="1"/>
    <n v="21"/>
    <n v="2"/>
  </r>
  <r>
    <s v="CPG_temp_messages"/>
    <x v="8"/>
    <n v="56"/>
    <s v="-"/>
    <n v="4"/>
    <n v="4"/>
    <n v="4"/>
    <n v="1"/>
    <n v="1"/>
    <n v="1.6129032258064516E-2"/>
    <n v="1.6129032258064516E-2"/>
    <n v="1"/>
    <n v="1"/>
    <n v="20"/>
    <n v="1"/>
    <n v="21"/>
    <n v="4"/>
  </r>
  <r>
    <s v="CPG_exif"/>
    <x v="9"/>
    <n v="4"/>
    <s v="-"/>
    <n v="2"/>
    <n v="2"/>
    <n v="2"/>
    <n v="2"/>
    <n v="1"/>
    <n v="1.7543859649122806E-2"/>
    <n v="8.771929824561403E-3"/>
    <n v="2"/>
    <n v="1"/>
    <n v="20"/>
    <n v="1"/>
    <n v="21"/>
    <n v="1"/>
  </r>
  <r>
    <s v="CPG_categorymap"/>
    <x v="10"/>
    <n v="65"/>
    <s v="-"/>
    <n v="3"/>
    <n v="2"/>
    <n v="2.0566037000000001"/>
    <n v="1"/>
    <n v="1"/>
    <n v="1.8867924528301886E-2"/>
    <n v="1.8867924528301886E-2"/>
    <n v="1"/>
    <n v="0.66666666666666663"/>
    <n v="20"/>
    <n v="1"/>
    <n v="21"/>
    <n v="5"/>
  </r>
  <r>
    <s v="CPG_languages"/>
    <x v="11"/>
    <n v="71"/>
    <s v="-"/>
    <n v="8"/>
    <n v="9"/>
    <n v="8.7234040000000004"/>
    <n v="1"/>
    <n v="1"/>
    <n v="2.1276595744680851E-2"/>
    <n v="2.1276595744680851E-2"/>
    <n v="1"/>
    <n v="1.125"/>
    <n v="20"/>
    <n v="1"/>
    <n v="21"/>
    <n v="6"/>
  </r>
  <r>
    <s v="CPG_banned"/>
    <x v="12"/>
    <n v="3"/>
    <s v="-"/>
    <n v="4"/>
    <n v="7"/>
    <n v="5.5652175000000002"/>
    <n v="3"/>
    <n v="2"/>
    <n v="2.6086956521739129E-2"/>
    <n v="1.7391304347826087E-2"/>
    <n v="1.5"/>
    <n v="1.75"/>
    <n v="20"/>
    <n v="1"/>
    <n v="21"/>
    <n v="1"/>
  </r>
  <r>
    <s v="CPG_comments"/>
    <x v="1"/>
    <n v="0"/>
    <s v="-"/>
    <n v="7"/>
    <n v="11"/>
    <n v="9.9491530000000008"/>
    <n v="4"/>
    <n v="3"/>
    <n v="3.3898305084745763E-2"/>
    <n v="2.5423728813559324E-2"/>
    <n v="1.3333333333333333"/>
    <n v="1.5714285714285714"/>
    <n v="20"/>
    <n v="1"/>
    <n v="21"/>
    <n v="0"/>
  </r>
  <r>
    <s v="CPG_filetypes"/>
    <x v="13"/>
    <n v="5"/>
    <s v="-"/>
    <n v="3"/>
    <n v="4"/>
    <n v="3.743363"/>
    <n v="5"/>
    <n v="5"/>
    <n v="4.4247787610619468E-2"/>
    <n v="4.4247787610619468E-2"/>
    <n v="1"/>
    <n v="1.3333333333333333"/>
    <n v="20"/>
    <n v="1"/>
    <n v="21"/>
    <n v="1"/>
  </r>
  <r>
    <s v="CPG_categories"/>
    <x v="1"/>
    <n v="0"/>
    <s v="-"/>
    <n v="10"/>
    <n v="10"/>
    <n v="9.5"/>
    <n v="8"/>
    <n v="3"/>
    <n v="6.7796610169491525E-2"/>
    <n v="2.5423728813559324E-2"/>
    <n v="2.6666666666666665"/>
    <n v="1"/>
    <n v="20"/>
    <n v="1"/>
    <n v="21"/>
    <n v="0"/>
  </r>
  <r>
    <s v="CPG_albums"/>
    <x v="1"/>
    <n v="0"/>
    <s v="-"/>
    <n v="13"/>
    <n v="16"/>
    <n v="15.118644"/>
    <n v="9"/>
    <n v="8"/>
    <n v="7.6271186440677971E-2"/>
    <n v="6.7796610169491525E-2"/>
    <n v="1.125"/>
    <n v="1.2307692307692308"/>
    <n v="20"/>
    <n v="1"/>
    <n v="21"/>
    <n v="0"/>
  </r>
  <r>
    <s v="CPG_pictures"/>
    <x v="1"/>
    <n v="0"/>
    <s v="-"/>
    <n v="25"/>
    <n v="29"/>
    <n v="28.618645000000001"/>
    <n v="9"/>
    <n v="8"/>
    <n v="7.6271186440677971E-2"/>
    <n v="6.7796610169491525E-2"/>
    <n v="1.125"/>
    <n v="1.1599999999999999"/>
    <n v="20"/>
    <n v="1"/>
    <n v="21"/>
    <n v="0"/>
  </r>
  <r>
    <s v="CPG_usergroups"/>
    <x v="1"/>
    <n v="0"/>
    <s v="-"/>
    <n v="11"/>
    <n v="12"/>
    <n v="14.059322"/>
    <n v="12"/>
    <n v="4"/>
    <n v="0.10169491525423729"/>
    <n v="3.3898305084745763E-2"/>
    <n v="3"/>
    <n v="1.0909090909090908"/>
    <n v="20"/>
    <n v="2"/>
    <n v="22"/>
    <n v="0"/>
  </r>
  <r>
    <s v="CPG_users"/>
    <x v="1"/>
    <n v="0"/>
    <s v="-"/>
    <n v="14"/>
    <n v="18"/>
    <n v="16.245761999999999"/>
    <n v="18"/>
    <n v="8"/>
    <n v="0.15254237288135594"/>
    <n v="6.7796610169491525E-2"/>
    <n v="2.25"/>
    <n v="1.2857142857142858"/>
    <n v="20"/>
    <n v="2"/>
    <n v="22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">
  <r>
    <x v="0"/>
  </r>
  <r>
    <x v="0"/>
  </r>
  <r>
    <x v="0"/>
  </r>
  <r>
    <x v="1"/>
  </r>
  <r>
    <x v="2"/>
  </r>
  <r>
    <x v="3"/>
  </r>
  <r>
    <x v="0"/>
  </r>
  <r>
    <x v="0"/>
  </r>
  <r>
    <x v="4"/>
  </r>
  <r>
    <x v="5"/>
  </r>
  <r>
    <x v="1"/>
  </r>
  <r>
    <x v="3"/>
  </r>
  <r>
    <x v="6"/>
  </r>
  <r>
    <x v="7"/>
  </r>
  <r>
    <x v="1"/>
  </r>
  <r>
    <x v="8"/>
  </r>
  <r>
    <x v="9"/>
  </r>
</pivotCacheRecords>
</file>

<file path=xl/pivotCache/pivotCacheRecords40.xml><?xml version="1.0" encoding="utf-8"?>
<pivotCacheRecords xmlns="http://schemas.openxmlformats.org/spreadsheetml/2006/main" xmlns:r="http://schemas.openxmlformats.org/officeDocument/2006/relationships" count="88">
  <r>
    <x v="0"/>
    <n v="22"/>
    <n v="0"/>
    <n v="21"/>
    <n v="3"/>
    <n v="3"/>
    <n v="3"/>
    <n v="0"/>
    <n v="0"/>
    <n v="0"/>
    <n v="0"/>
    <m/>
    <n v="1"/>
    <n v="10"/>
    <n v="0"/>
    <x v="0"/>
    <n v="0"/>
    <n v="1"/>
    <d v="2006-07-31T15:14:12"/>
    <d v="2007-04-23T16:44:35"/>
    <n v="266.06276620370772"/>
    <n v="0.72893908548961017"/>
    <n v="0"/>
    <x v="0"/>
  </r>
  <r>
    <x v="1"/>
    <n v="22"/>
    <n v="0"/>
    <n v="21"/>
    <n v="3"/>
    <n v="3"/>
    <n v="3"/>
    <n v="0"/>
    <n v="0"/>
    <n v="0"/>
    <n v="0"/>
    <m/>
    <n v="1"/>
    <n v="10"/>
    <n v="0"/>
    <x v="0"/>
    <n v="0"/>
    <n v="1"/>
    <d v="2006-07-31T15:14:12"/>
    <d v="2007-04-23T16:44:35"/>
    <n v="266.06276620370772"/>
    <n v="0.72893908548961017"/>
    <n v="0"/>
    <x v="0"/>
  </r>
  <r>
    <x v="2"/>
    <n v="2"/>
    <n v="0"/>
    <n v="1"/>
    <n v="6"/>
    <n v="6"/>
    <n v="6"/>
    <n v="0"/>
    <n v="0"/>
    <n v="0"/>
    <n v="0"/>
    <m/>
    <n v="1"/>
    <n v="10"/>
    <n v="0"/>
    <x v="0"/>
    <n v="0"/>
    <n v="1"/>
    <d v="2006-07-31T15:14:12"/>
    <d v="2006-08-04T13:41:41"/>
    <n v="3.9357523148137261"/>
    <n v="1.0782883054284181E-2"/>
    <n v="0"/>
    <x v="1"/>
  </r>
  <r>
    <x v="3"/>
    <n v="1"/>
    <n v="53"/>
    <n v="53"/>
    <n v="6"/>
    <n v="6"/>
    <n v="6"/>
    <n v="0"/>
    <n v="0"/>
    <n v="0"/>
    <n v="0"/>
    <m/>
    <n v="1"/>
    <n v="10"/>
    <n v="0"/>
    <x v="0"/>
    <n v="2"/>
    <n v="2"/>
    <d v="2008-04-08T08:56:41"/>
    <d v="2008-04-08T08:56:41"/>
    <n v="0"/>
    <n v="0"/>
    <n v="0"/>
    <x v="2"/>
  </r>
  <r>
    <x v="4"/>
    <n v="1"/>
    <n v="53"/>
    <n v="53"/>
    <n v="5"/>
    <n v="5"/>
    <n v="5"/>
    <n v="0"/>
    <n v="0"/>
    <n v="0"/>
    <n v="0"/>
    <m/>
    <n v="1"/>
    <n v="10"/>
    <n v="0"/>
    <x v="0"/>
    <n v="2"/>
    <n v="2"/>
    <d v="2008-04-08T08:56:41"/>
    <d v="2008-04-08T08:56:41"/>
    <n v="0"/>
    <n v="0"/>
    <n v="0"/>
    <x v="2"/>
  </r>
  <r>
    <x v="5"/>
    <n v="1"/>
    <n v="53"/>
    <n v="53"/>
    <n v="7"/>
    <n v="7"/>
    <n v="7"/>
    <n v="0"/>
    <n v="0"/>
    <n v="0"/>
    <n v="0"/>
    <m/>
    <n v="1"/>
    <n v="10"/>
    <n v="0"/>
    <x v="0"/>
    <n v="2"/>
    <n v="2"/>
    <d v="2008-04-08T08:56:41"/>
    <d v="2008-04-08T08:56:41"/>
    <n v="0"/>
    <n v="0"/>
    <n v="0"/>
    <x v="2"/>
  </r>
  <r>
    <x v="6"/>
    <n v="22"/>
    <n v="0"/>
    <n v="21"/>
    <n v="3"/>
    <n v="3"/>
    <n v="3"/>
    <n v="0"/>
    <n v="0"/>
    <n v="0"/>
    <n v="0"/>
    <m/>
    <n v="1"/>
    <n v="10"/>
    <n v="0"/>
    <x v="0"/>
    <n v="0"/>
    <n v="1"/>
    <d v="2006-07-31T15:14:12"/>
    <d v="2007-04-23T16:44:35"/>
    <n v="266.06276620370772"/>
    <n v="0.72893908548961017"/>
    <n v="0"/>
    <x v="0"/>
  </r>
  <r>
    <x v="7"/>
    <n v="22"/>
    <n v="0"/>
    <n v="21"/>
    <n v="7"/>
    <n v="7"/>
    <n v="7"/>
    <n v="1"/>
    <n v="1"/>
    <n v="4.5454545454545456E-2"/>
    <n v="4.5454545454545456E-2"/>
    <n v="1"/>
    <n v="1"/>
    <n v="10"/>
    <n v="1"/>
    <x v="1"/>
    <n v="0"/>
    <n v="1"/>
    <d v="2006-07-31T15:14:12"/>
    <d v="2007-04-23T16:44:35"/>
    <n v="266.06276620370772"/>
    <n v="0.72893908548961017"/>
    <n v="0"/>
    <x v="0"/>
  </r>
  <r>
    <x v="8"/>
    <n v="22"/>
    <n v="0"/>
    <n v="21"/>
    <n v="7"/>
    <n v="7"/>
    <n v="7"/>
    <n v="1"/>
    <n v="1"/>
    <n v="4.5454545454545456E-2"/>
    <n v="4.5454545454545456E-2"/>
    <n v="1"/>
    <n v="1"/>
    <n v="10"/>
    <n v="1"/>
    <x v="1"/>
    <n v="0"/>
    <n v="1"/>
    <d v="2006-07-31T15:14:12"/>
    <d v="2007-04-23T16:44:35"/>
    <n v="266.06276620370772"/>
    <n v="0.72893908548961017"/>
    <n v="0"/>
    <x v="0"/>
  </r>
  <r>
    <x v="9"/>
    <n v="22"/>
    <n v="0"/>
    <n v="21"/>
    <n v="6"/>
    <n v="6"/>
    <n v="6"/>
    <n v="1"/>
    <n v="1"/>
    <n v="4.5454545454545456E-2"/>
    <n v="4.5454545454545456E-2"/>
    <n v="1"/>
    <n v="1"/>
    <n v="10"/>
    <n v="1"/>
    <x v="1"/>
    <n v="0"/>
    <n v="1"/>
    <d v="2006-07-31T15:14:12"/>
    <d v="2007-04-23T16:44:35"/>
    <n v="266.06276620370772"/>
    <n v="0.72893908548961017"/>
    <n v="0"/>
    <x v="0"/>
  </r>
  <r>
    <x v="10"/>
    <n v="22"/>
    <n v="0"/>
    <n v="21"/>
    <n v="6"/>
    <n v="6"/>
    <n v="6"/>
    <n v="1"/>
    <n v="1"/>
    <n v="4.5454545454545456E-2"/>
    <n v="4.5454545454545456E-2"/>
    <n v="1"/>
    <n v="1"/>
    <n v="10"/>
    <n v="1"/>
    <x v="1"/>
    <n v="0"/>
    <n v="1"/>
    <d v="2006-07-31T15:14:12"/>
    <d v="2007-04-23T16:44:35"/>
    <n v="266.06276620370772"/>
    <n v="0.72893908548961017"/>
    <n v="0"/>
    <x v="0"/>
  </r>
  <r>
    <x v="11"/>
    <n v="38"/>
    <n v="0"/>
    <n v="37"/>
    <n v="6"/>
    <n v="6"/>
    <n v="6.0263156999999996"/>
    <n v="3"/>
    <n v="3"/>
    <n v="7.8947368421052627E-2"/>
    <n v="7.8947368421052627E-2"/>
    <n v="1"/>
    <n v="1"/>
    <n v="10"/>
    <n v="1"/>
    <x v="1"/>
    <n v="0"/>
    <n v="2"/>
    <d v="2006-07-31T15:14:12"/>
    <d v="2007-08-21T15:25:23"/>
    <n v="386.00776620370743"/>
    <n v="1.0575555238457739"/>
    <n v="1"/>
    <x v="3"/>
  </r>
  <r>
    <x v="12"/>
    <n v="22"/>
    <n v="0"/>
    <n v="21"/>
    <n v="7"/>
    <n v="7"/>
    <n v="7"/>
    <n v="2"/>
    <n v="2"/>
    <n v="9.0909090909090912E-2"/>
    <n v="9.0909090909090912E-2"/>
    <n v="1"/>
    <n v="1"/>
    <n v="10"/>
    <n v="1"/>
    <x v="1"/>
    <n v="0"/>
    <n v="1"/>
    <d v="2006-07-31T15:14:12"/>
    <d v="2007-04-23T16:44:35"/>
    <n v="266.06276620370772"/>
    <n v="0.72893908548961017"/>
    <n v="0"/>
    <x v="0"/>
  </r>
  <r>
    <x v="13"/>
    <n v="57"/>
    <n v="12"/>
    <n v="68"/>
    <n v="14"/>
    <n v="14"/>
    <n v="14.017543999999999"/>
    <n v="6"/>
    <n v="5"/>
    <n v="0.10526315789473684"/>
    <n v="8.771929824561403E-2"/>
    <n v="1.2"/>
    <n v="1"/>
    <n v="10"/>
    <n v="2"/>
    <x v="2"/>
    <n v="1"/>
    <n v="2"/>
    <d v="2006-11-07T10:20:30"/>
    <d v="2008-06-18T15:04:47"/>
    <n v="589.19741898147913"/>
    <n v="1.6142395040588469"/>
    <n v="1"/>
    <x v="4"/>
  </r>
  <r>
    <x v="14"/>
    <n v="57"/>
    <n v="0"/>
    <n v="56"/>
    <n v="14"/>
    <n v="14"/>
    <n v="14.017543999999999"/>
    <n v="6"/>
    <n v="5"/>
    <n v="0.10526315789473684"/>
    <n v="8.771929824561403E-2"/>
    <n v="1.2"/>
    <n v="1"/>
    <n v="10"/>
    <n v="2"/>
    <x v="2"/>
    <n v="0"/>
    <n v="2"/>
    <d v="2006-07-31T15:14:12"/>
    <d v="2008-04-09T09:15:38"/>
    <n v="617.75099537037022"/>
    <n v="1.6924684804667678"/>
    <n v="1"/>
    <x v="5"/>
  </r>
  <r>
    <x v="15"/>
    <n v="15"/>
    <n v="70"/>
    <s v="-"/>
    <n v="7"/>
    <n v="7"/>
    <n v="7"/>
    <n v="0"/>
    <n v="0"/>
    <n v="0"/>
    <n v="0"/>
    <m/>
    <n v="1"/>
    <n v="20"/>
    <n v="0"/>
    <x v="3"/>
    <n v="2"/>
    <m/>
    <d v="2008-07-04T15:03:33"/>
    <d v="2009-03-29T08:14:27"/>
    <n v="267.71590277777432"/>
    <n v="0.73346822678842283"/>
    <n v="0"/>
    <x v="6"/>
  </r>
  <r>
    <x v="16"/>
    <n v="15"/>
    <n v="70"/>
    <s v="-"/>
    <n v="7"/>
    <n v="7"/>
    <n v="7"/>
    <n v="0"/>
    <n v="0"/>
    <n v="0"/>
    <n v="0"/>
    <m/>
    <n v="1"/>
    <n v="20"/>
    <n v="0"/>
    <x v="3"/>
    <n v="2"/>
    <m/>
    <d v="2008-07-04T15:03:33"/>
    <d v="2009-03-29T08:14:27"/>
    <n v="267.71590277777432"/>
    <n v="0.73346822678842283"/>
    <n v="0"/>
    <x v="6"/>
  </r>
  <r>
    <x v="17"/>
    <n v="15"/>
    <n v="70"/>
    <s v="-"/>
    <n v="7"/>
    <n v="7"/>
    <n v="7"/>
    <n v="0"/>
    <n v="0"/>
    <n v="0"/>
    <n v="0"/>
    <m/>
    <n v="1"/>
    <n v="20"/>
    <n v="0"/>
    <x v="3"/>
    <n v="2"/>
    <m/>
    <d v="2008-07-04T15:03:33"/>
    <d v="2009-03-29T08:14:27"/>
    <n v="267.71590277777432"/>
    <n v="0.73346822678842283"/>
    <n v="0"/>
    <x v="6"/>
  </r>
  <r>
    <x v="18"/>
    <n v="15"/>
    <n v="70"/>
    <s v="-"/>
    <n v="6"/>
    <n v="6"/>
    <n v="6"/>
    <n v="0"/>
    <n v="0"/>
    <n v="0"/>
    <n v="0"/>
    <m/>
    <n v="1"/>
    <n v="20"/>
    <n v="0"/>
    <x v="3"/>
    <n v="2"/>
    <m/>
    <d v="2008-07-04T15:03:33"/>
    <d v="2009-03-29T08:14:27"/>
    <n v="267.71590277777432"/>
    <n v="0.73346822678842283"/>
    <n v="0"/>
    <x v="6"/>
  </r>
  <r>
    <x v="19"/>
    <n v="8"/>
    <n v="77"/>
    <s v="-"/>
    <n v="6"/>
    <n v="6"/>
    <n v="6"/>
    <n v="0"/>
    <n v="0"/>
    <n v="0"/>
    <n v="0"/>
    <m/>
    <n v="1"/>
    <n v="20"/>
    <n v="0"/>
    <x v="3"/>
    <n v="2"/>
    <m/>
    <d v="2008-08-01T08:32:46"/>
    <d v="2009-03-29T08:14:27"/>
    <n v="239.98728009258775"/>
    <n v="0.65749939751393904"/>
    <n v="0"/>
    <x v="7"/>
  </r>
  <r>
    <x v="20"/>
    <n v="18"/>
    <n v="67"/>
    <s v="-"/>
    <n v="6"/>
    <n v="6"/>
    <n v="6"/>
    <n v="0"/>
    <n v="0"/>
    <n v="0"/>
    <n v="0"/>
    <m/>
    <n v="1"/>
    <n v="20"/>
    <n v="0"/>
    <x v="3"/>
    <n v="2"/>
    <m/>
    <d v="2008-06-11T16:30:32"/>
    <d v="2009-03-29T08:14:27"/>
    <n v="290.65549768518395"/>
    <n v="0.79631643201420255"/>
    <n v="0"/>
    <x v="8"/>
  </r>
  <r>
    <x v="21"/>
    <n v="18"/>
    <n v="67"/>
    <s v="-"/>
    <n v="6"/>
    <n v="6"/>
    <n v="6"/>
    <n v="0"/>
    <n v="0"/>
    <n v="0"/>
    <n v="0"/>
    <m/>
    <n v="1"/>
    <n v="20"/>
    <n v="0"/>
    <x v="3"/>
    <n v="2"/>
    <m/>
    <d v="2008-06-11T16:30:32"/>
    <d v="2009-03-29T08:14:27"/>
    <n v="290.65549768518395"/>
    <n v="0.79631643201420255"/>
    <n v="0"/>
    <x v="8"/>
  </r>
  <r>
    <x v="22"/>
    <n v="28"/>
    <n v="57"/>
    <s v="-"/>
    <n v="3"/>
    <n v="3"/>
    <n v="3"/>
    <n v="0"/>
    <n v="0"/>
    <n v="0"/>
    <n v="0"/>
    <m/>
    <n v="1"/>
    <n v="20"/>
    <n v="0"/>
    <x v="3"/>
    <n v="2"/>
    <m/>
    <d v="2008-04-09T13:09:11"/>
    <d v="2009-03-29T08:14:27"/>
    <n v="353.79532407406805"/>
    <n v="0.96930225773717271"/>
    <n v="0"/>
    <x v="9"/>
  </r>
  <r>
    <x v="23"/>
    <n v="5"/>
    <n v="80"/>
    <s v="-"/>
    <n v="1"/>
    <n v="1"/>
    <n v="1"/>
    <n v="0"/>
    <n v="0"/>
    <n v="0"/>
    <n v="0"/>
    <m/>
    <n v="1"/>
    <n v="20"/>
    <n v="0"/>
    <x v="3"/>
    <n v="3"/>
    <m/>
    <d v="2008-12-10T13:28:06"/>
    <d v="2009-03-29T08:14:27"/>
    <n v="108.78218750000087"/>
    <n v="0.29803339041096127"/>
    <n v="0"/>
    <x v="10"/>
  </r>
  <r>
    <x v="24"/>
    <n v="15"/>
    <n v="70"/>
    <s v="-"/>
    <n v="6"/>
    <n v="6"/>
    <n v="6"/>
    <n v="0"/>
    <n v="0"/>
    <n v="0"/>
    <n v="0"/>
    <m/>
    <n v="1"/>
    <n v="20"/>
    <n v="0"/>
    <x v="3"/>
    <n v="2"/>
    <m/>
    <d v="2008-07-04T15:03:33"/>
    <d v="2009-03-29T08:14:27"/>
    <n v="267.71590277777432"/>
    <n v="0.73346822678842283"/>
    <n v="0"/>
    <x v="6"/>
  </r>
  <r>
    <x v="25"/>
    <n v="12"/>
    <n v="73"/>
    <s v="-"/>
    <n v="6"/>
    <n v="6"/>
    <n v="6"/>
    <n v="0"/>
    <n v="0"/>
    <n v="0"/>
    <n v="0"/>
    <m/>
    <n v="1"/>
    <n v="20"/>
    <n v="0"/>
    <x v="3"/>
    <n v="2"/>
    <m/>
    <d v="2008-07-23T13:50:17"/>
    <d v="2009-03-29T08:14:27"/>
    <n v="248.76678240740875"/>
    <n v="0.68155282851344867"/>
    <n v="0"/>
    <x v="11"/>
  </r>
  <r>
    <x v="26"/>
    <n v="45"/>
    <n v="40"/>
    <s v="-"/>
    <n v="7"/>
    <n v="7"/>
    <n v="7"/>
    <n v="1"/>
    <n v="1"/>
    <n v="2.2222222222222223E-2"/>
    <n v="2.2222222222222223E-2"/>
    <n v="1"/>
    <n v="1"/>
    <n v="20"/>
    <n v="1"/>
    <x v="4"/>
    <n v="2"/>
    <m/>
    <d v="2007-10-07T12:56:49"/>
    <d v="2009-03-29T08:14:27"/>
    <n v="538.80391203703766"/>
    <n v="1.476175101471336"/>
    <n v="1"/>
    <x v="12"/>
  </r>
  <r>
    <x v="27"/>
    <n v="50"/>
    <n v="35"/>
    <s v="-"/>
    <n v="6"/>
    <n v="6"/>
    <n v="6"/>
    <n v="2"/>
    <n v="1"/>
    <n v="0.04"/>
    <n v="0.02"/>
    <n v="2"/>
    <n v="1"/>
    <n v="20"/>
    <n v="1"/>
    <x v="4"/>
    <n v="1"/>
    <m/>
    <d v="2007-07-13T16:48:23"/>
    <d v="2009-03-29T08:14:27"/>
    <n v="624.64310185184877"/>
    <n v="1.7113509639776678"/>
    <n v="1"/>
    <x v="13"/>
  </r>
  <r>
    <x v="28"/>
    <n v="43"/>
    <n v="42"/>
    <s v="-"/>
    <n v="3"/>
    <n v="3"/>
    <n v="3"/>
    <n v="2"/>
    <n v="1"/>
    <n v="4.6511627906976744E-2"/>
    <n v="2.3255813953488372E-2"/>
    <n v="2"/>
    <n v="1"/>
    <n v="20"/>
    <n v="1"/>
    <x v="4"/>
    <n v="2"/>
    <m/>
    <d v="2007-10-16T14:21:55"/>
    <d v="2009-03-29T08:14:27"/>
    <n v="529.74481481481052"/>
    <n v="1.4513556570268782"/>
    <n v="1"/>
    <x v="14"/>
  </r>
  <r>
    <x v="29"/>
    <n v="85"/>
    <n v="0"/>
    <s v="-"/>
    <n v="6"/>
    <n v="6"/>
    <n v="6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0"/>
    <n v="85"/>
    <n v="0"/>
    <s v="-"/>
    <n v="6"/>
    <n v="6"/>
    <n v="6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1"/>
    <n v="85"/>
    <n v="0"/>
    <s v="-"/>
    <n v="7"/>
    <n v="7"/>
    <n v="7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2"/>
    <n v="85"/>
    <n v="0"/>
    <s v="-"/>
    <n v="5"/>
    <n v="5"/>
    <n v="5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3"/>
    <n v="85"/>
    <n v="0"/>
    <s v="-"/>
    <n v="7"/>
    <n v="7"/>
    <n v="7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4"/>
    <n v="85"/>
    <n v="0"/>
    <s v="-"/>
    <n v="6"/>
    <n v="6"/>
    <n v="6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5"/>
    <n v="85"/>
    <n v="0"/>
    <s v="-"/>
    <n v="7"/>
    <n v="7"/>
    <n v="7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6"/>
    <n v="85"/>
    <n v="0"/>
    <s v="-"/>
    <n v="6"/>
    <n v="6"/>
    <n v="6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7"/>
    <n v="85"/>
    <n v="0"/>
    <s v="-"/>
    <n v="8"/>
    <n v="8"/>
    <n v="8.011765000000000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8"/>
    <n v="85"/>
    <n v="0"/>
    <s v="-"/>
    <n v="6"/>
    <n v="6"/>
    <n v="6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39"/>
    <n v="85"/>
    <n v="0"/>
    <s v="-"/>
    <n v="6"/>
    <n v="6"/>
    <n v="6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40"/>
    <n v="85"/>
    <n v="0"/>
    <s v="-"/>
    <n v="5"/>
    <n v="5"/>
    <n v="5.0117645"/>
    <n v="4"/>
    <n v="4"/>
    <n v="4.7058823529411764E-2"/>
    <n v="4.7058823529411764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41"/>
    <n v="52"/>
    <n v="33"/>
    <s v="-"/>
    <n v="7"/>
    <n v="7"/>
    <n v="7"/>
    <n v="3"/>
    <n v="2"/>
    <n v="5.7692307692307696E-2"/>
    <n v="3.8461538461538464E-2"/>
    <n v="1.5"/>
    <n v="1"/>
    <n v="20"/>
    <n v="1"/>
    <x v="4"/>
    <n v="1"/>
    <m/>
    <d v="2007-07-03T11:48:39"/>
    <d v="2009-03-29T08:14:27"/>
    <n v="634.85124999999971"/>
    <n v="1.7393184931506842"/>
    <n v="1"/>
    <x v="16"/>
  </r>
  <r>
    <x v="42"/>
    <n v="52"/>
    <n v="33"/>
    <s v="-"/>
    <n v="2"/>
    <n v="3"/>
    <n v="2.9807692000000001"/>
    <n v="3"/>
    <n v="1"/>
    <n v="5.7692307692307696E-2"/>
    <n v="1.9230769230769232E-2"/>
    <n v="3"/>
    <n v="1.5"/>
    <n v="20"/>
    <n v="1"/>
    <x v="4"/>
    <n v="1"/>
    <m/>
    <d v="2007-07-03T11:48:39"/>
    <d v="2009-03-29T08:14:27"/>
    <n v="634.85124999999971"/>
    <n v="1.7393184931506842"/>
    <n v="1"/>
    <x v="16"/>
  </r>
  <r>
    <x v="43"/>
    <n v="85"/>
    <n v="0"/>
    <s v="-"/>
    <n v="7"/>
    <n v="6"/>
    <n v="6.2823529999999996"/>
    <n v="5"/>
    <n v="5"/>
    <n v="5.8823529411764705E-2"/>
    <n v="5.8823529411764705E-2"/>
    <n v="1"/>
    <n v="0.8571428571428571"/>
    <n v="20"/>
    <n v="1"/>
    <x v="4"/>
    <n v="0"/>
    <m/>
    <d v="2006-07-31T15:14:12"/>
    <d v="2009-03-29T08:14:27"/>
    <n v="971.7085069444438"/>
    <n v="2.6622150875190242"/>
    <n v="2"/>
    <x v="15"/>
  </r>
  <r>
    <x v="44"/>
    <n v="85"/>
    <n v="0"/>
    <s v="-"/>
    <n v="7"/>
    <n v="6"/>
    <n v="6.2823529999999996"/>
    <n v="5"/>
    <n v="5"/>
    <n v="5.8823529411764705E-2"/>
    <n v="5.8823529411764705E-2"/>
    <n v="1"/>
    <n v="0.8571428571428571"/>
    <n v="20"/>
    <n v="1"/>
    <x v="4"/>
    <n v="0"/>
    <m/>
    <d v="2006-07-31T15:14:12"/>
    <d v="2009-03-29T08:14:27"/>
    <n v="971.7085069444438"/>
    <n v="2.6622150875190242"/>
    <n v="2"/>
    <x v="15"/>
  </r>
  <r>
    <x v="45"/>
    <n v="15"/>
    <n v="70"/>
    <s v="-"/>
    <n v="6"/>
    <n v="7"/>
    <n v="6.8"/>
    <n v="1"/>
    <n v="1"/>
    <n v="6.6666666666666666E-2"/>
    <n v="6.6666666666666666E-2"/>
    <n v="1"/>
    <n v="1.1666666666666667"/>
    <n v="20"/>
    <n v="1"/>
    <x v="4"/>
    <n v="2"/>
    <m/>
    <d v="2008-07-04T15:03:33"/>
    <d v="2009-03-29T08:14:27"/>
    <n v="267.71590277777432"/>
    <n v="0.73346822678842283"/>
    <n v="0"/>
    <x v="6"/>
  </r>
  <r>
    <x v="46"/>
    <n v="85"/>
    <n v="0"/>
    <s v="-"/>
    <n v="6"/>
    <n v="7"/>
    <n v="6.4352939999999998"/>
    <n v="6"/>
    <n v="5"/>
    <n v="7.0588235294117646E-2"/>
    <n v="5.8823529411764705E-2"/>
    <n v="1.2"/>
    <n v="1.1666666666666667"/>
    <n v="20"/>
    <n v="1"/>
    <x v="4"/>
    <n v="0"/>
    <m/>
    <d v="2006-07-31T15:14:12"/>
    <d v="2009-03-29T08:14:27"/>
    <n v="971.7085069444438"/>
    <n v="2.6622150875190242"/>
    <n v="2"/>
    <x v="15"/>
  </r>
  <r>
    <x v="47"/>
    <n v="85"/>
    <n v="0"/>
    <s v="-"/>
    <n v="18"/>
    <n v="18"/>
    <n v="18.011765"/>
    <n v="6"/>
    <n v="5"/>
    <n v="7.0588235294117646E-2"/>
    <n v="5.8823529411764705E-2"/>
    <n v="1.2"/>
    <n v="1"/>
    <n v="20"/>
    <n v="1"/>
    <x v="4"/>
    <n v="0"/>
    <m/>
    <d v="2006-07-31T15:14:12"/>
    <d v="2009-03-29T08:14:27"/>
    <n v="971.7085069444438"/>
    <n v="2.6622150875190242"/>
    <n v="2"/>
    <x v="15"/>
  </r>
  <r>
    <x v="48"/>
    <n v="85"/>
    <n v="0"/>
    <s v="-"/>
    <n v="11"/>
    <n v="11"/>
    <n v="11.011765"/>
    <n v="6"/>
    <n v="5"/>
    <n v="7.0588235294117646E-2"/>
    <n v="5.8823529411764705E-2"/>
    <n v="1.2"/>
    <n v="1"/>
    <n v="20"/>
    <n v="1"/>
    <x v="4"/>
    <n v="0"/>
    <m/>
    <d v="2006-07-31T15:14:12"/>
    <d v="2009-03-29T08:14:27"/>
    <n v="971.7085069444438"/>
    <n v="2.6622150875190242"/>
    <n v="2"/>
    <x v="15"/>
  </r>
  <r>
    <x v="49"/>
    <n v="85"/>
    <n v="0"/>
    <s v="-"/>
    <n v="12"/>
    <n v="12"/>
    <n v="12.011765"/>
    <n v="6"/>
    <n v="5"/>
    <n v="7.0588235294117646E-2"/>
    <n v="5.8823529411764705E-2"/>
    <n v="1.2"/>
    <n v="1"/>
    <n v="20"/>
    <n v="1"/>
    <x v="4"/>
    <n v="0"/>
    <m/>
    <d v="2006-07-31T15:14:12"/>
    <d v="2009-03-29T08:14:27"/>
    <n v="971.7085069444438"/>
    <n v="2.6622150875190242"/>
    <n v="2"/>
    <x v="15"/>
  </r>
  <r>
    <x v="50"/>
    <n v="85"/>
    <n v="0"/>
    <s v="-"/>
    <n v="9"/>
    <n v="9"/>
    <n v="9.0117650000000005"/>
    <n v="6"/>
    <n v="5"/>
    <n v="7.0588235294117646E-2"/>
    <n v="5.8823529411764705E-2"/>
    <n v="1.2"/>
    <n v="1"/>
    <n v="20"/>
    <n v="1"/>
    <x v="4"/>
    <n v="0"/>
    <m/>
    <d v="2006-07-31T15:14:12"/>
    <d v="2009-03-29T08:14:27"/>
    <n v="971.7085069444438"/>
    <n v="2.6622150875190242"/>
    <n v="2"/>
    <x v="15"/>
  </r>
  <r>
    <x v="51"/>
    <n v="85"/>
    <n v="0"/>
    <s v="-"/>
    <n v="8"/>
    <n v="8"/>
    <n v="8.0117650000000005"/>
    <n v="6"/>
    <n v="5"/>
    <n v="7.0588235294117646E-2"/>
    <n v="5.8823529411764705E-2"/>
    <n v="1.2"/>
    <n v="1"/>
    <n v="20"/>
    <n v="1"/>
    <x v="4"/>
    <n v="0"/>
    <m/>
    <d v="2006-07-31T15:14:12"/>
    <d v="2009-03-29T08:14:27"/>
    <n v="971.7085069444438"/>
    <n v="2.6622150875190242"/>
    <n v="2"/>
    <x v="15"/>
  </r>
  <r>
    <x v="52"/>
    <n v="85"/>
    <n v="0"/>
    <s v="-"/>
    <n v="6"/>
    <n v="6"/>
    <n v="6.0117645"/>
    <n v="7"/>
    <n v="7"/>
    <n v="8.2352941176470587E-2"/>
    <n v="8.2352941176470587E-2"/>
    <n v="1"/>
    <n v="1"/>
    <n v="20"/>
    <n v="1"/>
    <x v="4"/>
    <n v="0"/>
    <m/>
    <d v="2006-07-31T15:14:12"/>
    <d v="2009-03-29T08:14:27"/>
    <n v="971.7085069444438"/>
    <n v="2.6622150875190242"/>
    <n v="2"/>
    <x v="15"/>
  </r>
  <r>
    <x v="53"/>
    <n v="85"/>
    <n v="0"/>
    <s v="-"/>
    <n v="6"/>
    <n v="7"/>
    <n v="6.2"/>
    <n v="7"/>
    <n v="6"/>
    <n v="8.2352941176470587E-2"/>
    <n v="7.0588235294117646E-2"/>
    <n v="1.1666666666666667"/>
    <n v="1.1666666666666667"/>
    <n v="20"/>
    <n v="1"/>
    <x v="4"/>
    <n v="0"/>
    <m/>
    <d v="2006-07-31T15:14:12"/>
    <d v="2009-03-29T08:14:27"/>
    <n v="971.7085069444438"/>
    <n v="2.6622150875190242"/>
    <n v="2"/>
    <x v="15"/>
  </r>
  <r>
    <x v="54"/>
    <n v="85"/>
    <n v="0"/>
    <s v="-"/>
    <n v="6"/>
    <n v="7"/>
    <n v="6.2117649999999998"/>
    <n v="7"/>
    <n v="6"/>
    <n v="8.2352941176470587E-2"/>
    <n v="7.0588235294117646E-2"/>
    <n v="1.1666666666666667"/>
    <n v="1.1666666666666667"/>
    <n v="20"/>
    <n v="1"/>
    <x v="4"/>
    <n v="0"/>
    <m/>
    <d v="2006-07-31T15:14:12"/>
    <d v="2009-03-29T08:14:27"/>
    <n v="971.7085069444438"/>
    <n v="2.6622150875190242"/>
    <n v="2"/>
    <x v="15"/>
  </r>
  <r>
    <x v="55"/>
    <n v="45"/>
    <n v="40"/>
    <s v="-"/>
    <n v="11"/>
    <n v="11"/>
    <n v="11"/>
    <n v="4"/>
    <n v="2"/>
    <n v="8.8888888888888892E-2"/>
    <n v="4.4444444444444446E-2"/>
    <n v="2"/>
    <n v="1"/>
    <n v="20"/>
    <n v="1"/>
    <x v="4"/>
    <n v="2"/>
    <m/>
    <d v="2007-10-07T12:56:49"/>
    <d v="2009-03-29T08:14:27"/>
    <n v="538.80391203703766"/>
    <n v="1.476175101471336"/>
    <n v="1"/>
    <x v="12"/>
  </r>
  <r>
    <x v="56"/>
    <n v="55"/>
    <n v="30"/>
    <s v="-"/>
    <n v="7"/>
    <n v="7"/>
    <n v="7.0181820000000004"/>
    <n v="5"/>
    <n v="4"/>
    <n v="9.0909090909090912E-2"/>
    <n v="7.2727272727272724E-2"/>
    <n v="1.25"/>
    <n v="1"/>
    <n v="20"/>
    <n v="1"/>
    <x v="4"/>
    <n v="1"/>
    <m/>
    <d v="2007-05-30T09:26:30"/>
    <d v="2009-03-29T08:14:27"/>
    <n v="668.94996527777403"/>
    <n v="1.8327396308980111"/>
    <n v="1"/>
    <x v="17"/>
  </r>
  <r>
    <x v="57"/>
    <n v="85"/>
    <n v="0"/>
    <s v="-"/>
    <n v="8"/>
    <n v="10"/>
    <n v="9.5882349999999992"/>
    <n v="8"/>
    <n v="6"/>
    <n v="9.4117647058823528E-2"/>
    <n v="7.0588235294117646E-2"/>
    <n v="1.3333333333333333"/>
    <n v="1.25"/>
    <n v="20"/>
    <n v="1"/>
    <x v="4"/>
    <n v="0"/>
    <m/>
    <d v="2006-07-31T15:14:12"/>
    <d v="2009-03-29T08:14:27"/>
    <n v="971.7085069444438"/>
    <n v="2.6622150875190242"/>
    <n v="2"/>
    <x v="15"/>
  </r>
  <r>
    <x v="58"/>
    <n v="81"/>
    <n v="3"/>
    <s v="-"/>
    <n v="6"/>
    <n v="7"/>
    <n v="6.8271604000000004"/>
    <n v="8"/>
    <n v="7"/>
    <n v="9.8765432098765427E-2"/>
    <n v="8.6419753086419748E-2"/>
    <n v="1.1428571428571428"/>
    <n v="1.1666666666666667"/>
    <n v="20"/>
    <n v="1"/>
    <x v="4"/>
    <n v="1"/>
    <m/>
    <d v="2006-09-27T10:45:29"/>
    <d v="2009-03-29T08:14:27"/>
    <n v="913.89511574073549"/>
    <n v="2.5038222349061248"/>
    <n v="2"/>
    <x v="18"/>
  </r>
  <r>
    <x v="59"/>
    <n v="15"/>
    <n v="70"/>
    <s v="-"/>
    <n v="8"/>
    <n v="10"/>
    <n v="9.6"/>
    <n v="2"/>
    <n v="1"/>
    <n v="0.13333333333333333"/>
    <n v="6.6666666666666666E-2"/>
    <n v="2"/>
    <n v="1.25"/>
    <n v="20"/>
    <n v="1"/>
    <x v="4"/>
    <n v="2"/>
    <m/>
    <d v="2008-07-04T15:03:33"/>
    <d v="2009-03-29T08:14:27"/>
    <n v="267.71590277777432"/>
    <n v="0.73346822678842283"/>
    <n v="0"/>
    <x v="6"/>
  </r>
  <r>
    <x v="60"/>
    <n v="34"/>
    <n v="51"/>
    <s v="-"/>
    <n v="3"/>
    <n v="4"/>
    <n v="3.6764705000000002"/>
    <n v="5"/>
    <n v="3"/>
    <n v="0.14705882352941177"/>
    <n v="8.8235294117647065E-2"/>
    <n v="1.6666666666666667"/>
    <n v="1.3333333333333333"/>
    <n v="20"/>
    <n v="1"/>
    <x v="4"/>
    <n v="2"/>
    <m/>
    <d v="2008-04-02T16:14:38"/>
    <d v="2009-03-29T08:14:27"/>
    <n v="360.66653935184877"/>
    <n v="0.98812750507355829"/>
    <n v="0"/>
    <x v="19"/>
  </r>
  <r>
    <x v="61"/>
    <n v="19"/>
    <n v="66"/>
    <s v="-"/>
    <n v="6"/>
    <n v="6"/>
    <n v="6"/>
    <n v="4"/>
    <n v="1"/>
    <n v="0.21052631578947367"/>
    <n v="5.2631578947368418E-2"/>
    <n v="4"/>
    <n v="1"/>
    <n v="20"/>
    <n v="1"/>
    <x v="4"/>
    <n v="2"/>
    <m/>
    <d v="2008-05-27T14:39:40"/>
    <d v="2009-03-29T08:14:27"/>
    <n v="305.73248842592147"/>
    <n v="0.83762325596142873"/>
    <n v="0"/>
    <x v="20"/>
  </r>
  <r>
    <x v="62"/>
    <n v="2"/>
    <n v="83"/>
    <s v="-"/>
    <n v="3"/>
    <n v="4"/>
    <n v="3.5"/>
    <n v="1"/>
    <n v="1"/>
    <n v="0.5"/>
    <n v="0.5"/>
    <n v="1"/>
    <n v="1.3333333333333333"/>
    <n v="20"/>
    <n v="1"/>
    <x v="4"/>
    <n v="3"/>
    <m/>
    <d v="2009-03-24T13:39:12"/>
    <d v="2009-03-29T08:14:27"/>
    <n v="4.7744791666627862"/>
    <n v="1.3080764840172017E-2"/>
    <n v="0"/>
    <x v="21"/>
  </r>
  <r>
    <x v="63"/>
    <n v="85"/>
    <n v="0"/>
    <s v="-"/>
    <n v="7"/>
    <n v="9"/>
    <n v="8.4"/>
    <n v="9"/>
    <n v="6"/>
    <n v="0.10588235294117647"/>
    <n v="7.0588235294117646E-2"/>
    <n v="1.5"/>
    <n v="1.2857142857142858"/>
    <n v="20"/>
    <n v="2"/>
    <x v="5"/>
    <n v="0"/>
    <m/>
    <d v="2006-07-31T15:14:12"/>
    <d v="2009-03-29T08:14:27"/>
    <n v="971.7085069444438"/>
    <n v="2.6622150875190242"/>
    <n v="2"/>
    <x v="15"/>
  </r>
  <r>
    <x v="64"/>
    <n v="85"/>
    <n v="0"/>
    <s v="-"/>
    <n v="7"/>
    <n v="7"/>
    <n v="7"/>
    <n v="9"/>
    <n v="9"/>
    <n v="0.10588235294117647"/>
    <n v="0.10588235294117647"/>
    <n v="1"/>
    <n v="1"/>
    <n v="20"/>
    <n v="2"/>
    <x v="5"/>
    <n v="0"/>
    <m/>
    <d v="2006-07-31T15:14:12"/>
    <d v="2009-03-29T08:14:27"/>
    <n v="971.7085069444438"/>
    <n v="2.6622150875190242"/>
    <n v="2"/>
    <x v="15"/>
  </r>
  <r>
    <x v="65"/>
    <n v="85"/>
    <n v="0"/>
    <s v="-"/>
    <n v="8"/>
    <n v="8"/>
    <n v="8.0117650000000005"/>
    <n v="9"/>
    <n v="6"/>
    <n v="0.10588235294117647"/>
    <n v="7.0588235294117646E-2"/>
    <n v="1.5"/>
    <n v="1"/>
    <n v="20"/>
    <n v="2"/>
    <x v="5"/>
    <n v="0"/>
    <m/>
    <d v="2006-07-31T15:14:12"/>
    <d v="2009-03-29T08:14:27"/>
    <n v="971.7085069444438"/>
    <n v="2.6622150875190242"/>
    <n v="2"/>
    <x v="15"/>
  </r>
  <r>
    <x v="66"/>
    <n v="85"/>
    <n v="0"/>
    <s v="-"/>
    <n v="19"/>
    <n v="19"/>
    <n v="19.011765"/>
    <n v="9"/>
    <n v="8"/>
    <n v="0.10588235294117647"/>
    <n v="9.4117647058823528E-2"/>
    <n v="1.125"/>
    <n v="1"/>
    <n v="20"/>
    <n v="2"/>
    <x v="5"/>
    <n v="0"/>
    <m/>
    <d v="2006-07-31T15:14:12"/>
    <d v="2009-03-29T08:14:27"/>
    <n v="971.7085069444438"/>
    <n v="2.6622150875190242"/>
    <n v="2"/>
    <x v="15"/>
  </r>
  <r>
    <x v="67"/>
    <n v="85"/>
    <n v="0"/>
    <s v="-"/>
    <n v="9"/>
    <n v="12"/>
    <n v="11.070588000000001"/>
    <n v="9"/>
    <n v="9"/>
    <n v="0.10588235294117647"/>
    <n v="0.10588235294117647"/>
    <n v="1"/>
    <n v="1.3333333333333333"/>
    <n v="20"/>
    <n v="2"/>
    <x v="5"/>
    <n v="0"/>
    <m/>
    <d v="2006-07-31T15:14:12"/>
    <d v="2009-03-29T08:14:27"/>
    <n v="971.7085069444438"/>
    <n v="2.6622150875190242"/>
    <n v="2"/>
    <x v="15"/>
  </r>
  <r>
    <x v="68"/>
    <n v="85"/>
    <n v="0"/>
    <s v="-"/>
    <n v="11"/>
    <n v="10"/>
    <n v="10.4"/>
    <n v="9"/>
    <n v="6"/>
    <n v="0.10588235294117647"/>
    <n v="7.0588235294117646E-2"/>
    <n v="1.5"/>
    <n v="0.90909090909090906"/>
    <n v="20"/>
    <n v="2"/>
    <x v="5"/>
    <n v="0"/>
    <m/>
    <d v="2006-07-31T15:14:12"/>
    <d v="2009-03-29T08:14:27"/>
    <n v="971.7085069444438"/>
    <n v="2.6622150875190242"/>
    <n v="2"/>
    <x v="15"/>
  </r>
  <r>
    <x v="69"/>
    <n v="85"/>
    <n v="0"/>
    <s v="-"/>
    <n v="6"/>
    <n v="8"/>
    <n v="6.2"/>
    <n v="10"/>
    <n v="6"/>
    <n v="0.11764705882352941"/>
    <n v="7.0588235294117646E-2"/>
    <n v="1.6666666666666667"/>
    <n v="1.3333333333333333"/>
    <n v="20"/>
    <n v="2"/>
    <x v="5"/>
    <n v="0"/>
    <m/>
    <d v="2006-07-31T15:14:12"/>
    <d v="2009-03-29T08:14:27"/>
    <n v="971.7085069444438"/>
    <n v="2.6622150875190242"/>
    <n v="2"/>
    <x v="15"/>
  </r>
  <r>
    <x v="70"/>
    <n v="85"/>
    <n v="0"/>
    <s v="-"/>
    <n v="8"/>
    <n v="12"/>
    <n v="9.4235299999999995"/>
    <n v="10"/>
    <n v="9"/>
    <n v="0.11764705882352941"/>
    <n v="0.10588235294117647"/>
    <n v="1.1111111111111112"/>
    <n v="1.5"/>
    <n v="20"/>
    <n v="2"/>
    <x v="5"/>
    <n v="0"/>
    <m/>
    <d v="2006-07-31T15:14:12"/>
    <d v="2009-03-29T08:14:27"/>
    <n v="971.7085069444438"/>
    <n v="2.6622150875190242"/>
    <n v="2"/>
    <x v="15"/>
  </r>
  <r>
    <x v="71"/>
    <n v="84"/>
    <n v="0"/>
    <s v="-"/>
    <n v="15"/>
    <n v="15"/>
    <n v="14.880953"/>
    <n v="10"/>
    <n v="8"/>
    <n v="0.11904761904761904"/>
    <n v="9.5238095238095233E-2"/>
    <n v="1.25"/>
    <n v="1"/>
    <n v="20"/>
    <n v="2"/>
    <x v="5"/>
    <n v="0"/>
    <m/>
    <d v="2006-07-31T15:14:12"/>
    <d v="2009-03-29T08:14:27"/>
    <n v="971.7085069444438"/>
    <n v="2.6622150875190242"/>
    <n v="2"/>
    <x v="15"/>
  </r>
  <r>
    <x v="72"/>
    <n v="85"/>
    <n v="0"/>
    <s v="-"/>
    <n v="10"/>
    <n v="12"/>
    <n v="11.341176000000001"/>
    <n v="11"/>
    <n v="7"/>
    <n v="0.12941176470588237"/>
    <n v="8.2352941176470587E-2"/>
    <n v="1.5714285714285714"/>
    <n v="1.2"/>
    <n v="20"/>
    <n v="2"/>
    <x v="5"/>
    <n v="0"/>
    <m/>
    <d v="2006-07-31T15:14:12"/>
    <d v="2009-03-29T08:14:27"/>
    <n v="971.7085069444438"/>
    <n v="2.6622150875190242"/>
    <n v="2"/>
    <x v="15"/>
  </r>
  <r>
    <x v="73"/>
    <n v="85"/>
    <n v="0"/>
    <s v="-"/>
    <n v="7"/>
    <n v="8"/>
    <n v="7.1764707999999997"/>
    <n v="11"/>
    <n v="11"/>
    <n v="0.12941176470588237"/>
    <n v="0.12941176470588237"/>
    <n v="1"/>
    <n v="1.1428571428571428"/>
    <n v="20"/>
    <n v="2"/>
    <x v="5"/>
    <n v="0"/>
    <m/>
    <d v="2006-07-31T15:14:12"/>
    <d v="2009-03-29T08:14:27"/>
    <n v="971.7085069444438"/>
    <n v="2.6622150875190242"/>
    <n v="2"/>
    <x v="15"/>
  </r>
  <r>
    <x v="74"/>
    <n v="57"/>
    <n v="28"/>
    <s v="-"/>
    <n v="8"/>
    <n v="7"/>
    <n v="7.017544"/>
    <n v="8"/>
    <n v="6"/>
    <n v="0.14035087719298245"/>
    <n v="0.10526315789473684"/>
    <n v="1.3333333333333333"/>
    <n v="0.875"/>
    <n v="20"/>
    <n v="2"/>
    <x v="5"/>
    <n v="1"/>
    <m/>
    <d v="2007-05-18T13:31:29"/>
    <d v="2009-03-29T08:14:27"/>
    <n v="680.7798379629603"/>
    <n v="1.8651502409944118"/>
    <n v="1"/>
    <x v="22"/>
  </r>
  <r>
    <x v="75"/>
    <n v="85"/>
    <n v="0"/>
    <s v="-"/>
    <n v="13"/>
    <n v="13"/>
    <n v="13.011765"/>
    <n v="12"/>
    <n v="6"/>
    <n v="0.14117647058823529"/>
    <n v="7.0588235294117646E-2"/>
    <n v="2"/>
    <n v="1"/>
    <n v="20"/>
    <n v="2"/>
    <x v="5"/>
    <n v="0"/>
    <m/>
    <d v="2006-07-31T15:14:12"/>
    <d v="2009-03-29T08:14:27"/>
    <n v="971.7085069444438"/>
    <n v="2.6622150875190242"/>
    <n v="2"/>
    <x v="15"/>
  </r>
  <r>
    <x v="76"/>
    <n v="85"/>
    <n v="0"/>
    <s v="-"/>
    <n v="8"/>
    <n v="12"/>
    <n v="10.435294000000001"/>
    <n v="12"/>
    <n v="7"/>
    <n v="0.14117647058823529"/>
    <n v="8.2352941176470587E-2"/>
    <n v="1.7142857142857142"/>
    <n v="1.5"/>
    <n v="20"/>
    <n v="2"/>
    <x v="5"/>
    <n v="0"/>
    <m/>
    <d v="2006-07-31T15:14:12"/>
    <d v="2009-03-29T08:14:27"/>
    <n v="971.7085069444438"/>
    <n v="2.6622150875190242"/>
    <n v="2"/>
    <x v="15"/>
  </r>
  <r>
    <x v="77"/>
    <n v="85"/>
    <n v="0"/>
    <s v="-"/>
    <n v="7"/>
    <n v="7"/>
    <n v="7.0941175999999997"/>
    <n v="13"/>
    <n v="8"/>
    <n v="0.15294117647058825"/>
    <n v="9.4117647058823528E-2"/>
    <n v="1.625"/>
    <n v="1"/>
    <n v="20"/>
    <n v="2"/>
    <x v="5"/>
    <n v="0"/>
    <m/>
    <d v="2006-07-31T15:14:12"/>
    <d v="2009-03-29T08:14:27"/>
    <n v="971.7085069444438"/>
    <n v="2.6622150875190242"/>
    <n v="2"/>
    <x v="15"/>
  </r>
  <r>
    <x v="78"/>
    <n v="85"/>
    <n v="0"/>
    <s v="-"/>
    <n v="6"/>
    <n v="8"/>
    <n v="7.4"/>
    <n v="13"/>
    <n v="7"/>
    <n v="0.15294117647058825"/>
    <n v="8.2352941176470587E-2"/>
    <n v="1.8571428571428572"/>
    <n v="1.3333333333333333"/>
    <n v="20"/>
    <n v="2"/>
    <x v="5"/>
    <n v="0"/>
    <m/>
    <d v="2006-07-31T15:14:12"/>
    <d v="2009-03-29T08:14:27"/>
    <n v="971.7085069444438"/>
    <n v="2.6622150875190242"/>
    <n v="2"/>
    <x v="15"/>
  </r>
  <r>
    <x v="79"/>
    <n v="85"/>
    <n v="0"/>
    <s v="-"/>
    <n v="11"/>
    <n v="11"/>
    <n v="11.094118"/>
    <n v="13"/>
    <n v="7"/>
    <n v="0.15294117647058825"/>
    <n v="8.2352941176470587E-2"/>
    <n v="1.8571428571428572"/>
    <n v="1"/>
    <n v="20"/>
    <n v="2"/>
    <x v="5"/>
    <n v="0"/>
    <m/>
    <d v="2006-07-31T15:14:12"/>
    <d v="2009-03-29T08:14:27"/>
    <n v="971.7085069444438"/>
    <n v="2.6622150875190242"/>
    <n v="2"/>
    <x v="15"/>
  </r>
  <r>
    <x v="80"/>
    <n v="85"/>
    <n v="0"/>
    <s v="-"/>
    <n v="8"/>
    <n v="16"/>
    <n v="12.435294000000001"/>
    <n v="14"/>
    <n v="6"/>
    <n v="0.16470588235294117"/>
    <n v="7.0588235294117646E-2"/>
    <n v="2.3333333333333335"/>
    <n v="2"/>
    <n v="20"/>
    <n v="2"/>
    <x v="5"/>
    <n v="0"/>
    <m/>
    <d v="2006-07-31T15:14:12"/>
    <d v="2009-03-29T08:14:27"/>
    <n v="971.7085069444438"/>
    <n v="2.6622150875190242"/>
    <n v="2"/>
    <x v="15"/>
  </r>
  <r>
    <x v="81"/>
    <n v="85"/>
    <n v="0"/>
    <s v="-"/>
    <n v="266"/>
    <n v="266"/>
    <n v="266"/>
    <n v="15"/>
    <n v="12"/>
    <n v="0.17647058823529413"/>
    <n v="0.14117647058823529"/>
    <n v="1.25"/>
    <n v="1"/>
    <n v="20"/>
    <n v="2"/>
    <x v="5"/>
    <n v="0"/>
    <m/>
    <d v="2006-07-31T15:14:12"/>
    <d v="2009-03-29T08:14:27"/>
    <n v="971.7085069444438"/>
    <n v="2.6622150875190242"/>
    <n v="2"/>
    <x v="15"/>
  </r>
  <r>
    <x v="82"/>
    <n v="85"/>
    <n v="0"/>
    <s v="-"/>
    <n v="10"/>
    <n v="12"/>
    <n v="10.552941000000001"/>
    <n v="16"/>
    <n v="12"/>
    <n v="0.18823529411764706"/>
    <n v="0.14117647058823529"/>
    <n v="1.3333333333333333"/>
    <n v="1.2"/>
    <n v="20"/>
    <n v="2"/>
    <x v="5"/>
    <n v="0"/>
    <m/>
    <d v="2006-07-31T15:14:12"/>
    <d v="2009-03-29T08:14:27"/>
    <n v="971.7085069444438"/>
    <n v="2.6622150875190242"/>
    <n v="2"/>
    <x v="15"/>
  </r>
  <r>
    <x v="83"/>
    <n v="85"/>
    <n v="0"/>
    <s v="-"/>
    <n v="9"/>
    <n v="10"/>
    <n v="9.1294120000000003"/>
    <n v="16"/>
    <n v="10"/>
    <n v="0.18823529411764706"/>
    <n v="0.11764705882352941"/>
    <n v="1.6"/>
    <n v="1.1111111111111112"/>
    <n v="20"/>
    <n v="2"/>
    <x v="5"/>
    <n v="0"/>
    <m/>
    <d v="2006-07-31T15:14:12"/>
    <d v="2009-03-29T08:14:27"/>
    <n v="971.7085069444438"/>
    <n v="2.6622150875190242"/>
    <n v="2"/>
    <x v="15"/>
  </r>
  <r>
    <x v="84"/>
    <n v="85"/>
    <n v="0"/>
    <s v="-"/>
    <n v="17"/>
    <n v="17"/>
    <n v="17.011765"/>
    <n v="20"/>
    <n v="10"/>
    <n v="0.23529411764705882"/>
    <n v="0.11764705882352941"/>
    <n v="2"/>
    <n v="1"/>
    <n v="20"/>
    <n v="2"/>
    <x v="5"/>
    <n v="0"/>
    <m/>
    <d v="2006-07-31T15:14:12"/>
    <d v="2009-03-29T08:14:27"/>
    <n v="971.7085069444438"/>
    <n v="2.6622150875190242"/>
    <n v="2"/>
    <x v="15"/>
  </r>
  <r>
    <x v="85"/>
    <n v="82"/>
    <n v="3"/>
    <s v="-"/>
    <n v="6"/>
    <n v="8"/>
    <n v="7.8048780000000004"/>
    <n v="32"/>
    <n v="11"/>
    <n v="0.3902439024390244"/>
    <n v="0.13414634146341464"/>
    <n v="2.9090909090909092"/>
    <n v="1.3333333333333333"/>
    <n v="20"/>
    <n v="2"/>
    <x v="5"/>
    <n v="1"/>
    <m/>
    <d v="2006-09-27T10:45:29"/>
    <d v="2009-03-29T08:14:27"/>
    <n v="913.89511574073549"/>
    <n v="2.5038222349061248"/>
    <n v="2"/>
    <x v="18"/>
  </r>
  <r>
    <x v="86"/>
    <n v="68"/>
    <n v="17"/>
    <s v="-"/>
    <n v="6"/>
    <n v="6"/>
    <n v="6.0147057000000004"/>
    <n v="28"/>
    <n v="6"/>
    <n v="0.41176470588235292"/>
    <n v="8.8235294117647065E-2"/>
    <n v="4.666666666666667"/>
    <n v="1"/>
    <n v="20"/>
    <n v="2"/>
    <x v="5"/>
    <n v="1"/>
    <m/>
    <d v="2007-03-14T12:42:01"/>
    <d v="2009-03-29T08:14:27"/>
    <n v="745.81418981480965"/>
    <n v="2.0433265474378346"/>
    <n v="2"/>
    <x v="23"/>
  </r>
  <r>
    <x v="87"/>
    <n v="16"/>
    <n v="69"/>
    <s v="-"/>
    <n v="24"/>
    <n v="20"/>
    <n v="22.25"/>
    <n v="13"/>
    <n v="1"/>
    <n v="0.8125"/>
    <n v="6.25E-2"/>
    <n v="13"/>
    <n v="0.83333333333333337"/>
    <n v="20"/>
    <n v="2"/>
    <x v="5"/>
    <n v="2"/>
    <m/>
    <d v="2008-07-02T12:54:01"/>
    <d v="2009-03-29T08:14:27"/>
    <n v="269.80585648147826"/>
    <n v="0.73919412734651579"/>
    <n v="0"/>
    <x v="24"/>
  </r>
</pivotCacheRecords>
</file>

<file path=xl/pivotCache/pivotCacheRecords41.xml><?xml version="1.0" encoding="utf-8"?>
<pivotCacheRecords xmlns="http://schemas.openxmlformats.org/spreadsheetml/2006/main" xmlns:r="http://schemas.openxmlformats.org/officeDocument/2006/relationships" count="45">
  <r>
    <s v="bioentry_date"/>
    <n v="3"/>
    <n v="0"/>
    <n v="2"/>
    <n v="2"/>
    <n v="2"/>
    <n v="2"/>
    <n v="0"/>
    <n v="0"/>
    <n v="0"/>
    <n v="0"/>
    <m/>
    <n v="1"/>
    <n v="10"/>
    <n v="0"/>
    <x v="0"/>
    <n v="0"/>
    <n v="1"/>
    <d v="2002-01-28T01:30:31"/>
    <d v="2002-02-26T07:16:47"/>
    <n v="29.240462962960009"/>
    <n v="8.0110857432767149E-2"/>
    <n v="0"/>
    <x v="0"/>
  </r>
  <r>
    <s v="bioentry_description"/>
    <n v="3"/>
    <n v="0"/>
    <n v="2"/>
    <n v="2"/>
    <n v="2"/>
    <n v="2"/>
    <n v="0"/>
    <n v="0"/>
    <n v="0"/>
    <n v="0"/>
    <m/>
    <n v="1"/>
    <n v="10"/>
    <n v="0"/>
    <x v="0"/>
    <n v="0"/>
    <n v="1"/>
    <d v="2002-01-28T01:30:31"/>
    <d v="2002-02-26T07:16:47"/>
    <n v="29.240462962960009"/>
    <n v="8.0110857432767149E-2"/>
    <n v="0"/>
    <x v="0"/>
  </r>
  <r>
    <s v="bioentry_keywords"/>
    <n v="3"/>
    <n v="0"/>
    <n v="2"/>
    <n v="2"/>
    <n v="2"/>
    <n v="2"/>
    <n v="0"/>
    <n v="0"/>
    <n v="0"/>
    <n v="0"/>
    <m/>
    <n v="1"/>
    <n v="10"/>
    <n v="0"/>
    <x v="0"/>
    <n v="0"/>
    <n v="1"/>
    <d v="2002-01-28T01:30:31"/>
    <d v="2002-02-26T07:16:47"/>
    <n v="29.240462962960009"/>
    <n v="8.0110857432767149E-2"/>
    <n v="0"/>
    <x v="0"/>
  </r>
  <r>
    <s v="bioentry_taxa"/>
    <n v="10"/>
    <n v="0"/>
    <n v="9"/>
    <n v="2"/>
    <n v="2"/>
    <n v="2"/>
    <n v="0"/>
    <n v="0"/>
    <n v="0"/>
    <n v="0"/>
    <m/>
    <n v="1"/>
    <n v="10"/>
    <n v="0"/>
    <x v="0"/>
    <n v="0"/>
    <n v="1"/>
    <d v="2002-01-28T01:30:31"/>
    <d v="2002-09-11T01:53:52"/>
    <n v="226.01621527777752"/>
    <n v="0.61922250761034936"/>
    <n v="0"/>
    <x v="1"/>
  </r>
  <r>
    <s v="cache_corba_support"/>
    <n v="32"/>
    <n v="0"/>
    <n v="31"/>
    <n v="3"/>
    <n v="3"/>
    <n v="3"/>
    <n v="0"/>
    <n v="0"/>
    <n v="0"/>
    <n v="0"/>
    <m/>
    <n v="1"/>
    <n v="10"/>
    <n v="0"/>
    <x v="0"/>
    <n v="0"/>
    <n v="2"/>
    <d v="2002-01-28T01:30:31"/>
    <d v="2003-03-18T21:01:32"/>
    <n v="414.81320601851621"/>
    <n v="1.1364745370370306"/>
    <n v="1"/>
    <x v="2"/>
  </r>
  <r>
    <s v="ontology_path"/>
    <n v="7"/>
    <n v="21"/>
    <n v="27"/>
    <n v="4"/>
    <n v="4"/>
    <n v="4"/>
    <n v="0"/>
    <n v="0"/>
    <n v="0"/>
    <n v="0"/>
    <m/>
    <n v="1"/>
    <n v="10"/>
    <n v="0"/>
    <x v="0"/>
    <n v="1"/>
    <n v="2"/>
    <d v="2003-02-18T21:23:07"/>
    <d v="2003-03-12T10:34:49"/>
    <n v="21.549791666671808"/>
    <n v="5.9040525114169337E-2"/>
    <n v="0"/>
    <x v="3"/>
  </r>
  <r>
    <s v="seqfeature_key"/>
    <n v="3"/>
    <n v="0"/>
    <n v="2"/>
    <n v="2"/>
    <n v="2"/>
    <n v="2"/>
    <n v="0"/>
    <n v="0"/>
    <n v="0"/>
    <n v="0"/>
    <m/>
    <n v="1"/>
    <n v="10"/>
    <n v="0"/>
    <x v="0"/>
    <n v="0"/>
    <n v="1"/>
    <d v="2002-01-28T01:30:31"/>
    <d v="2002-02-26T07:16:47"/>
    <n v="29.240462962960009"/>
    <n v="8.0110857432767149E-2"/>
    <n v="0"/>
    <x v="0"/>
  </r>
  <r>
    <s v="seqfeature_qualifier"/>
    <n v="3"/>
    <n v="0"/>
    <n v="2"/>
    <n v="2"/>
    <n v="2"/>
    <n v="2"/>
    <n v="0"/>
    <n v="0"/>
    <n v="0"/>
    <n v="0"/>
    <m/>
    <n v="1"/>
    <n v="10"/>
    <n v="0"/>
    <x v="0"/>
    <n v="0"/>
    <n v="1"/>
    <d v="2002-01-28T01:30:31"/>
    <d v="2002-02-26T07:16:47"/>
    <n v="29.240462962960009"/>
    <n v="8.0110857432767149E-2"/>
    <n v="0"/>
    <x v="0"/>
  </r>
  <r>
    <s v="seqfeature_source"/>
    <n v="12"/>
    <n v="0"/>
    <n v="11"/>
    <n v="2"/>
    <n v="2"/>
    <n v="2"/>
    <n v="0"/>
    <n v="0"/>
    <n v="0"/>
    <n v="0"/>
    <m/>
    <n v="1"/>
    <n v="10"/>
    <n v="0"/>
    <x v="0"/>
    <n v="0"/>
    <n v="1"/>
    <d v="2002-01-28T01:30:31"/>
    <d v="2002-09-23T07:22:26"/>
    <n v="238.24438657407154"/>
    <n v="0.65272434677827817"/>
    <n v="0"/>
    <x v="4"/>
  </r>
  <r>
    <s v="remote_seqfeature_name"/>
    <n v="16"/>
    <n v="0"/>
    <n v="15"/>
    <n v="3"/>
    <n v="3"/>
    <n v="3"/>
    <n v="1"/>
    <n v="1"/>
    <n v="6.25E-2"/>
    <n v="6.25E-2"/>
    <n v="1"/>
    <n v="1"/>
    <n v="10"/>
    <n v="1"/>
    <x v="1"/>
    <n v="0"/>
    <n v="1"/>
    <d v="2002-01-28T01:30:31"/>
    <d v="2002-10-18T02:25:10"/>
    <n v="263.03795138888381"/>
    <n v="0.72065192161338032"/>
    <n v="0"/>
    <x v="5"/>
  </r>
  <r>
    <s v="taxa"/>
    <n v="10"/>
    <n v="0"/>
    <n v="9"/>
    <n v="4"/>
    <n v="5"/>
    <n v="4.2"/>
    <n v="1"/>
    <n v="1"/>
    <n v="0.1"/>
    <n v="0.1"/>
    <n v="1"/>
    <n v="1.25"/>
    <n v="10"/>
    <n v="1"/>
    <x v="1"/>
    <n v="0"/>
    <n v="1"/>
    <d v="2002-01-28T01:30:31"/>
    <d v="2002-09-11T01:53:52"/>
    <n v="226.01621527777752"/>
    <n v="0.61922250761034936"/>
    <n v="0"/>
    <x v="1"/>
  </r>
  <r>
    <s v="ontology_relationship"/>
    <n v="7"/>
    <n v="21"/>
    <n v="27"/>
    <n v="4"/>
    <n v="5"/>
    <n v="4.5714290000000002"/>
    <n v="1"/>
    <n v="1"/>
    <n v="0.14285714285714285"/>
    <n v="0.14285714285714285"/>
    <n v="1"/>
    <n v="1.25"/>
    <n v="10"/>
    <n v="1"/>
    <x v="1"/>
    <n v="1"/>
    <n v="2"/>
    <d v="2003-02-18T21:23:07"/>
    <d v="2003-03-12T10:34:49"/>
    <n v="21.549791666671808"/>
    <n v="5.9040525114169337E-2"/>
    <n v="0"/>
    <x v="3"/>
  </r>
  <r>
    <s v="ontology_dbxref"/>
    <n v="6"/>
    <n v="21"/>
    <n v="26"/>
    <n v="2"/>
    <n v="3"/>
    <n v="2.1666666999999999"/>
    <n v="1"/>
    <n v="1"/>
    <n v="0.16666666666666666"/>
    <n v="0.16666666666666666"/>
    <n v="1"/>
    <n v="1.5"/>
    <n v="10"/>
    <n v="1"/>
    <x v="1"/>
    <n v="1"/>
    <n v="1"/>
    <d v="2003-02-18T21:23:07"/>
    <d v="2003-02-20T00:00:02"/>
    <n v="1.1089699074072996"/>
    <n v="3.0382737189241084E-3"/>
    <n v="0"/>
    <x v="6"/>
  </r>
  <r>
    <s v="bioentry_dblink"/>
    <n v="13"/>
    <n v="10"/>
    <n v="22"/>
    <n v="3"/>
    <n v="2"/>
    <n v="2.0769231000000001"/>
    <n v="3"/>
    <n v="1"/>
    <n v="0.23076923076923078"/>
    <n v="7.6923076923076927E-2"/>
    <n v="3"/>
    <n v="0.66666666666666663"/>
    <n v="10"/>
    <n v="1"/>
    <x v="1"/>
    <n v="1"/>
    <n v="1"/>
    <d v="2002-09-12T07:58:48"/>
    <d v="2003-02-18T22:01:32"/>
    <n v="159.58523148147651"/>
    <n v="0.43721981227801782"/>
    <n v="0"/>
    <x v="7"/>
  </r>
  <r>
    <s v="bioentry_direct_links"/>
    <n v="10"/>
    <n v="0"/>
    <n v="9"/>
    <n v="4"/>
    <n v="3"/>
    <n v="3.3"/>
    <n v="3"/>
    <n v="1"/>
    <n v="0.3"/>
    <n v="0.1"/>
    <n v="3"/>
    <n v="0.75"/>
    <n v="10"/>
    <n v="1"/>
    <x v="1"/>
    <n v="0"/>
    <n v="1"/>
    <d v="2002-01-28T01:30:31"/>
    <d v="2002-09-11T01:53:52"/>
    <n v="226.01621527777752"/>
    <n v="0.61922250761034936"/>
    <n v="0"/>
    <x v="1"/>
  </r>
  <r>
    <s v="seqfeature_location"/>
    <n v="27"/>
    <n v="0"/>
    <n v="26"/>
    <n v="6"/>
    <n v="8"/>
    <n v="6.8148150000000003"/>
    <n v="12"/>
    <n v="3"/>
    <n v="0.44444444444444442"/>
    <n v="0.1111111111111111"/>
    <n v="4"/>
    <n v="1.3333333333333333"/>
    <n v="10"/>
    <n v="2"/>
    <x v="2"/>
    <n v="0"/>
    <n v="1"/>
    <d v="2002-01-28T01:30:31"/>
    <d v="2003-02-20T00:00:02"/>
    <n v="387.93716435184615"/>
    <n v="1.0628415461694416"/>
    <n v="1"/>
    <x v="8"/>
  </r>
  <r>
    <s v="ontology_term"/>
    <n v="24"/>
    <n v="3"/>
    <n v="26"/>
    <n v="3"/>
    <n v="5"/>
    <n v="4.3333335000000002"/>
    <n v="12"/>
    <n v="4"/>
    <n v="0.5"/>
    <n v="0.16666666666666666"/>
    <n v="3"/>
    <n v="1.6666666666666667"/>
    <n v="10"/>
    <n v="2"/>
    <x v="2"/>
    <n v="1"/>
    <n v="1"/>
    <d v="2002-02-28T09:40:43"/>
    <d v="2003-02-20T00:00:02"/>
    <n v="356.59674768518744"/>
    <n v="0.9769773909183217"/>
    <n v="0"/>
    <x v="9"/>
  </r>
  <r>
    <s v="location"/>
    <n v="20"/>
    <n v="27"/>
    <s v="-"/>
    <n v="8"/>
    <n v="8"/>
    <n v="8"/>
    <n v="0"/>
    <n v="0"/>
    <n v="0"/>
    <n v="0"/>
    <m/>
    <n v="1"/>
    <n v="20"/>
    <n v="0"/>
    <x v="3"/>
    <n v="2"/>
    <m/>
    <d v="2003-03-12T10:34:49"/>
    <d v="2012-09-10T10:18:40"/>
    <n v="3469.9887847222199"/>
    <n v="9.5068185882800549"/>
    <n v="9"/>
    <x v="10"/>
  </r>
  <r>
    <s v="ontology"/>
    <n v="26"/>
    <n v="21"/>
    <s v="-"/>
    <n v="3"/>
    <n v="3"/>
    <n v="3"/>
    <n v="0"/>
    <n v="0"/>
    <n v="0"/>
    <n v="0"/>
    <m/>
    <n v="1"/>
    <n v="20"/>
    <n v="0"/>
    <x v="3"/>
    <n v="1"/>
    <m/>
    <d v="2003-02-18T21:23:07"/>
    <d v="2012-09-10T10:18:40"/>
    <n v="3491.5385763888917"/>
    <n v="9.5658591133942235"/>
    <n v="9"/>
    <x v="11"/>
  </r>
  <r>
    <s v="seqfeature_dbxref"/>
    <n v="21"/>
    <n v="26"/>
    <s v="-"/>
    <n v="3"/>
    <n v="3"/>
    <n v="3"/>
    <n v="0"/>
    <n v="0"/>
    <n v="0"/>
    <n v="0"/>
    <m/>
    <n v="1"/>
    <n v="20"/>
    <n v="0"/>
    <x v="3"/>
    <n v="1"/>
    <m/>
    <d v="2003-02-20T00:00:02"/>
    <d v="2012-09-10T10:18:40"/>
    <n v="3490.4296064814844"/>
    <n v="9.5628208396753003"/>
    <n v="9"/>
    <x v="12"/>
  </r>
  <r>
    <s v="term_dbxref"/>
    <n v="20"/>
    <n v="27"/>
    <s v="-"/>
    <n v="3"/>
    <n v="3"/>
    <n v="3"/>
    <n v="0"/>
    <n v="0"/>
    <n v="0"/>
    <n v="0"/>
    <m/>
    <n v="1"/>
    <n v="20"/>
    <n v="0"/>
    <x v="3"/>
    <n v="2"/>
    <m/>
    <d v="2003-03-12T10:34:49"/>
    <d v="2012-09-10T10:18:40"/>
    <n v="3469.9887847222199"/>
    <n v="9.5068185882800549"/>
    <n v="9"/>
    <x v="10"/>
  </r>
  <r>
    <s v="term_relationship"/>
    <n v="19"/>
    <n v="28"/>
    <s v="-"/>
    <n v="5"/>
    <n v="5"/>
    <n v="5"/>
    <n v="0"/>
    <n v="0"/>
    <n v="0"/>
    <n v="0"/>
    <m/>
    <n v="1"/>
    <n v="20"/>
    <n v="0"/>
    <x v="3"/>
    <n v="2"/>
    <m/>
    <d v="2003-03-12T10:52:15"/>
    <d v="2012-09-10T10:18:40"/>
    <n v="3469.976678240746"/>
    <n v="9.5067854198376605"/>
    <n v="9"/>
    <x v="13"/>
  </r>
  <r>
    <s v="term_relationship_term"/>
    <n v="9"/>
    <n v="38"/>
    <s v="-"/>
    <n v="2"/>
    <n v="2"/>
    <n v="2"/>
    <n v="0"/>
    <n v="0"/>
    <n v="0"/>
    <n v="0"/>
    <m/>
    <n v="1"/>
    <n v="20"/>
    <n v="0"/>
    <x v="3"/>
    <n v="3"/>
    <m/>
    <d v="2004-10-04T01:26:36"/>
    <d v="2012-09-10T10:18:40"/>
    <n v="2898.3694907407407"/>
    <n v="7.9407383307965498"/>
    <n v="7"/>
    <x v="14"/>
  </r>
  <r>
    <s v="term_synonym"/>
    <n v="18"/>
    <n v="29"/>
    <s v="-"/>
    <n v="2"/>
    <n v="2"/>
    <n v="2"/>
    <n v="0"/>
    <n v="0"/>
    <n v="0"/>
    <n v="0"/>
    <m/>
    <n v="1"/>
    <n v="20"/>
    <n v="0"/>
    <x v="3"/>
    <n v="2"/>
    <m/>
    <d v="2003-03-17T07:35:39"/>
    <d v="2012-09-10T10:18:40"/>
    <n v="3465.1132060185191"/>
    <n v="9.4934608384069019"/>
    <n v="9"/>
    <x v="15"/>
  </r>
  <r>
    <s v="taxon_name"/>
    <n v="26"/>
    <n v="21"/>
    <s v="-"/>
    <n v="4"/>
    <n v="3"/>
    <n v="3.0769231000000001"/>
    <n v="1"/>
    <n v="1"/>
    <n v="3.8461538461538464E-2"/>
    <n v="3.8461538461538464E-2"/>
    <n v="1"/>
    <n v="0.75"/>
    <n v="20"/>
    <n v="1"/>
    <x v="4"/>
    <n v="1"/>
    <m/>
    <d v="2003-02-18T21:23:07"/>
    <d v="2012-09-10T10:18:40"/>
    <n v="3491.5385763888917"/>
    <n v="9.5658591133942235"/>
    <n v="9"/>
    <x v="11"/>
  </r>
  <r>
    <s v="bioentry_dbxref"/>
    <n v="24"/>
    <n v="23"/>
    <s v="-"/>
    <n v="2"/>
    <n v="3"/>
    <n v="2.9583333000000001"/>
    <n v="1"/>
    <n v="1"/>
    <n v="4.1666666666666664E-2"/>
    <n v="4.1666666666666664E-2"/>
    <n v="1"/>
    <n v="1.5"/>
    <n v="20"/>
    <n v="1"/>
    <x v="4"/>
    <n v="1"/>
    <m/>
    <d v="2003-02-19T01:40:09"/>
    <d v="2012-09-10T10:18:40"/>
    <n v="3491.3600810185235"/>
    <n v="9.5653700849822556"/>
    <n v="9"/>
    <x v="16"/>
  </r>
  <r>
    <s v="term"/>
    <n v="20"/>
    <n v="27"/>
    <s v="-"/>
    <n v="5"/>
    <n v="6"/>
    <n v="5.9"/>
    <n v="1"/>
    <n v="1"/>
    <n v="0.05"/>
    <n v="0.05"/>
    <n v="1"/>
    <n v="1.2"/>
    <n v="20"/>
    <n v="1"/>
    <x v="4"/>
    <n v="2"/>
    <m/>
    <d v="2003-03-12T10:34:49"/>
    <d v="2012-09-10T10:18:40"/>
    <n v="3469.9887847222199"/>
    <n v="9.5068185882800549"/>
    <n v="9"/>
    <x v="10"/>
  </r>
  <r>
    <s v="dbxref"/>
    <n v="44"/>
    <n v="3"/>
    <s v="-"/>
    <n v="3"/>
    <n v="4"/>
    <n v="3.7272726999999999"/>
    <n v="3"/>
    <n v="3"/>
    <n v="6.8181818181818177E-2"/>
    <n v="6.8181818181818177E-2"/>
    <n v="1"/>
    <n v="1.3333333333333333"/>
    <n v="20"/>
    <n v="1"/>
    <x v="4"/>
    <n v="1"/>
    <m/>
    <d v="2002-02-28T09:40:43"/>
    <d v="2012-09-10T10:18:40"/>
    <n v="3847.0263541666718"/>
    <n v="10.539798230593622"/>
    <n v="10"/>
    <x v="17"/>
  </r>
  <r>
    <s v="biodatabase"/>
    <n v="47"/>
    <n v="0"/>
    <s v="-"/>
    <n v="2"/>
    <n v="4"/>
    <n v="3.3404254999999998"/>
    <n v="4"/>
    <n v="2"/>
    <n v="8.5106382978723402E-2"/>
    <n v="4.2553191489361701E-2"/>
    <n v="2"/>
    <n v="2"/>
    <n v="20"/>
    <n v="1"/>
    <x v="4"/>
    <n v="0"/>
    <m/>
    <d v="2002-01-28T01:30:31"/>
    <d v="2012-09-10T10:18:40"/>
    <n v="3878.3667708333305"/>
    <n v="10.625662385844741"/>
    <n v="10"/>
    <x v="18"/>
  </r>
  <r>
    <s v="comment"/>
    <n v="47"/>
    <n v="0"/>
    <s v="-"/>
    <n v="4"/>
    <n v="4"/>
    <n v="4"/>
    <n v="4"/>
    <n v="2"/>
    <n v="8.5106382978723402E-2"/>
    <n v="4.2553191489361701E-2"/>
    <n v="2"/>
    <n v="1"/>
    <n v="20"/>
    <n v="1"/>
    <x v="4"/>
    <n v="0"/>
    <m/>
    <d v="2002-01-28T01:30:31"/>
    <d v="2012-09-10T10:18:40"/>
    <n v="3878.3667708333305"/>
    <n v="10.625662385844741"/>
    <n v="10"/>
    <x v="18"/>
  </r>
  <r>
    <s v="term_path"/>
    <n v="19"/>
    <n v="28"/>
    <s v="-"/>
    <n v="5"/>
    <n v="6"/>
    <n v="5.7894734999999997"/>
    <n v="5"/>
    <n v="1"/>
    <n v="0.26315789473684209"/>
    <n v="5.2631578947368418E-2"/>
    <n v="5"/>
    <n v="1.2"/>
    <n v="20"/>
    <n v="1"/>
    <x v="4"/>
    <n v="2"/>
    <m/>
    <d v="2003-03-12T10:52:15"/>
    <d v="2012-09-10T10:18:40"/>
    <n v="3469.976678240746"/>
    <n v="9.5067854198376605"/>
    <n v="9"/>
    <x v="13"/>
  </r>
  <r>
    <s v="bioentry_reference"/>
    <n v="47"/>
    <n v="0"/>
    <s v="-"/>
    <n v="5"/>
    <n v="5"/>
    <n v="5"/>
    <n v="7"/>
    <n v="2"/>
    <n v="0.14893617021276595"/>
    <n v="4.2553191489361701E-2"/>
    <n v="3.5"/>
    <n v="1"/>
    <n v="20"/>
    <n v="2"/>
    <x v="5"/>
    <n v="0"/>
    <m/>
    <d v="2002-01-28T01:30:31"/>
    <d v="2012-09-10T10:18:40"/>
    <n v="3878.3667708333305"/>
    <n v="10.625662385844741"/>
    <n v="10"/>
    <x v="18"/>
  </r>
  <r>
    <s v="bioentry_qualifier_value"/>
    <n v="44"/>
    <n v="3"/>
    <s v="-"/>
    <n v="3"/>
    <n v="4"/>
    <n v="3.6818181999999999"/>
    <n v="8"/>
    <n v="4"/>
    <n v="0.18181818181818182"/>
    <n v="9.0909090909090912E-2"/>
    <n v="2"/>
    <n v="1.3333333333333333"/>
    <n v="20"/>
    <n v="2"/>
    <x v="5"/>
    <n v="1"/>
    <m/>
    <d v="2002-02-28T09:40:43"/>
    <d v="2012-09-10T10:18:40"/>
    <n v="3847.0263541666718"/>
    <n v="10.539798230593622"/>
    <n v="10"/>
    <x v="17"/>
  </r>
  <r>
    <s v="dbxref_qualifier_value"/>
    <n v="44"/>
    <n v="3"/>
    <s v="-"/>
    <n v="4"/>
    <n v="4"/>
    <n v="4.1363634999999999"/>
    <n v="10"/>
    <n v="5"/>
    <n v="0.22727272727272727"/>
    <n v="0.11363636363636363"/>
    <n v="2"/>
    <n v="1"/>
    <n v="20"/>
    <n v="2"/>
    <x v="5"/>
    <n v="1"/>
    <m/>
    <d v="2002-02-28T09:40:43"/>
    <d v="2012-09-10T10:18:40"/>
    <n v="3847.0263541666718"/>
    <n v="10.539798230593622"/>
    <n v="10"/>
    <x v="17"/>
  </r>
  <r>
    <s v="bioentry"/>
    <n v="47"/>
    <n v="0"/>
    <s v="-"/>
    <n v="6"/>
    <n v="9"/>
    <n v="8.2340420000000005"/>
    <n v="12"/>
    <n v="7"/>
    <n v="0.25531914893617019"/>
    <n v="0.14893617021276595"/>
    <n v="1.7142857142857142"/>
    <n v="1.5"/>
    <n v="20"/>
    <n v="2"/>
    <x v="5"/>
    <n v="0"/>
    <m/>
    <d v="2002-01-28T01:30:31"/>
    <d v="2012-09-10T10:18:40"/>
    <n v="3878.3667708333305"/>
    <n v="10.625662385844741"/>
    <n v="10"/>
    <x v="18"/>
  </r>
  <r>
    <s v="seqfeature_qualifier_value"/>
    <n v="47"/>
    <n v="0"/>
    <s v="-"/>
    <n v="4"/>
    <n v="4"/>
    <n v="4"/>
    <n v="12"/>
    <n v="4"/>
    <n v="0.25531914893617019"/>
    <n v="8.5106382978723402E-2"/>
    <n v="3"/>
    <n v="1"/>
    <n v="20"/>
    <n v="2"/>
    <x v="5"/>
    <n v="0"/>
    <m/>
    <d v="2002-01-28T01:30:31"/>
    <d v="2012-09-10T10:18:40"/>
    <n v="3878.3667708333305"/>
    <n v="10.625662385844741"/>
    <n v="10"/>
    <x v="18"/>
  </r>
  <r>
    <s v="seqfeature"/>
    <n v="47"/>
    <n v="0"/>
    <s v="-"/>
    <n v="5"/>
    <n v="6"/>
    <n v="5.5531917000000002"/>
    <n v="14"/>
    <n v="6"/>
    <n v="0.2978723404255319"/>
    <n v="0.1276595744680851"/>
    <n v="2.3333333333333335"/>
    <n v="1.2"/>
    <n v="20"/>
    <n v="2"/>
    <x v="5"/>
    <n v="0"/>
    <m/>
    <d v="2002-01-28T01:30:31"/>
    <d v="2012-09-10T10:18:40"/>
    <n v="3878.3667708333305"/>
    <n v="10.625662385844741"/>
    <n v="10"/>
    <x v="18"/>
  </r>
  <r>
    <s v="location_qualifier_value"/>
    <n v="47"/>
    <n v="0"/>
    <s v="-"/>
    <n v="4"/>
    <n v="4"/>
    <n v="4"/>
    <n v="15"/>
    <n v="5"/>
    <n v="0.31914893617021278"/>
    <n v="0.10638297872340426"/>
    <n v="3"/>
    <n v="1"/>
    <n v="20"/>
    <n v="2"/>
    <x v="5"/>
    <n v="0"/>
    <m/>
    <d v="2002-01-28T01:30:31"/>
    <d v="2012-09-10T10:18:40"/>
    <n v="3878.3667708333305"/>
    <n v="10.625662385844741"/>
    <n v="10"/>
    <x v="18"/>
  </r>
  <r>
    <s v="bioentry_relationship"/>
    <n v="30"/>
    <n v="17"/>
    <s v="-"/>
    <n v="4"/>
    <n v="5"/>
    <n v="4.8666669999999996"/>
    <n v="12"/>
    <n v="3"/>
    <n v="0.4"/>
    <n v="0.1"/>
    <n v="4"/>
    <n v="1.25"/>
    <n v="20"/>
    <n v="2"/>
    <x v="5"/>
    <n v="1"/>
    <m/>
    <d v="2002-11-11T19:17:11"/>
    <d v="2012-09-10T10:18:40"/>
    <n v="3590.6260300925933"/>
    <n v="9.8373315892947755"/>
    <n v="9"/>
    <x v="19"/>
  </r>
  <r>
    <s v="seqfeature_relationship"/>
    <n v="42"/>
    <n v="5"/>
    <s v="-"/>
    <n v="5"/>
    <n v="5"/>
    <n v="4.7380953000000003"/>
    <n v="17"/>
    <n v="4"/>
    <n v="0.40476190476190477"/>
    <n v="9.5238095238095233E-2"/>
    <n v="4.25"/>
    <n v="1"/>
    <n v="20"/>
    <n v="2"/>
    <x v="5"/>
    <n v="1"/>
    <m/>
    <d v="2002-03-01T09:39:34"/>
    <d v="2012-09-10T10:18:40"/>
    <n v="3846.0271527777804"/>
    <n v="10.537060692541864"/>
    <n v="10"/>
    <x v="20"/>
  </r>
  <r>
    <s v="bioentry_path"/>
    <n v="23"/>
    <n v="24"/>
    <s v="-"/>
    <n v="3"/>
    <n v="4"/>
    <n v="3.652174"/>
    <n v="10"/>
    <n v="3"/>
    <n v="0.43478260869565216"/>
    <n v="0.13043478260869565"/>
    <n v="3.3333333333333335"/>
    <n v="1.3333333333333333"/>
    <n v="20"/>
    <n v="2"/>
    <x v="5"/>
    <n v="1"/>
    <m/>
    <d v="2003-02-19T03:45:47"/>
    <d v="2012-09-10T10:18:40"/>
    <n v="3491.2728356481457"/>
    <n v="9.5651310565702623"/>
    <n v="9"/>
    <x v="21"/>
  </r>
  <r>
    <s v="seqfeature_path"/>
    <n v="23"/>
    <n v="24"/>
    <s v="-"/>
    <n v="3"/>
    <n v="4"/>
    <n v="3.652174"/>
    <n v="10"/>
    <n v="3"/>
    <n v="0.43478260869565216"/>
    <n v="0.13043478260869565"/>
    <n v="3.3333333333333335"/>
    <n v="1.3333333333333333"/>
    <n v="20"/>
    <n v="2"/>
    <x v="5"/>
    <n v="1"/>
    <m/>
    <d v="2003-02-19T03:45:47"/>
    <d v="2012-09-10T10:18:40"/>
    <n v="3491.2728356481457"/>
    <n v="9.5651310565702623"/>
    <n v="9"/>
    <x v="21"/>
  </r>
  <r>
    <s v="biosequence"/>
    <n v="47"/>
    <n v="0"/>
    <s v="-"/>
    <n v="5"/>
    <n v="5"/>
    <n v="5.4042554000000003"/>
    <n v="21"/>
    <n v="8"/>
    <n v="0.44680851063829785"/>
    <n v="0.1702127659574468"/>
    <n v="2.625"/>
    <n v="1"/>
    <n v="20"/>
    <n v="2"/>
    <x v="5"/>
    <n v="0"/>
    <m/>
    <d v="2002-01-28T01:30:31"/>
    <d v="2012-09-10T10:18:40"/>
    <n v="3878.3667708333305"/>
    <n v="10.625662385844741"/>
    <n v="10"/>
    <x v="18"/>
  </r>
  <r>
    <s v="reference"/>
    <n v="47"/>
    <n v="0"/>
    <s v="-"/>
    <n v="5"/>
    <n v="6"/>
    <n v="5.6170210000000003"/>
    <n v="22"/>
    <n v="6"/>
    <n v="0.46808510638297873"/>
    <n v="0.1276595744680851"/>
    <n v="3.6666666666666665"/>
    <n v="1.2"/>
    <n v="20"/>
    <n v="2"/>
    <x v="5"/>
    <n v="0"/>
    <m/>
    <d v="2002-01-28T01:30:31"/>
    <d v="2012-09-10T10:18:40"/>
    <n v="3878.3667708333305"/>
    <n v="10.625662385844741"/>
    <n v="10"/>
    <x v="18"/>
  </r>
  <r>
    <s v="taxon"/>
    <n v="37"/>
    <n v="10"/>
    <s v="-"/>
    <n v="5"/>
    <n v="8"/>
    <n v="7.3243239999999998"/>
    <n v="19"/>
    <n v="4"/>
    <n v="0.51351351351351349"/>
    <n v="0.10810810810810811"/>
    <n v="4.75"/>
    <n v="1.6"/>
    <n v="20"/>
    <n v="2"/>
    <x v="5"/>
    <n v="1"/>
    <m/>
    <d v="2002-09-12T07:58:48"/>
    <d v="2012-09-10T10:18:40"/>
    <n v="3651.0971296296266"/>
    <n v="10.003005834601717"/>
    <n v="10"/>
    <x v="22"/>
  </r>
</pivotCacheRecords>
</file>

<file path=xl/pivotCache/pivotCacheRecords42.xml><?xml version="1.0" encoding="utf-8"?>
<pivotCacheRecords xmlns="http://schemas.openxmlformats.org/spreadsheetml/2006/main" xmlns:r="http://schemas.openxmlformats.org/officeDocument/2006/relationships" count="23">
  <r>
    <s v="CPG_temp_data"/>
    <n v="79"/>
    <n v="9"/>
    <n v="87"/>
    <n v="3"/>
    <n v="3"/>
    <n v="3"/>
    <n v="0"/>
    <n v="0"/>
    <n v="0"/>
    <n v="0"/>
    <m/>
    <n v="1"/>
    <n v="10"/>
    <n v="0"/>
    <x v="0"/>
    <n v="1"/>
    <n v="6"/>
    <d v="2004-03-31T04:57:46"/>
    <d v="2009-03-25T23:50:11"/>
    <n v="1820.7864004629664"/>
    <n v="4.9884558916793598"/>
    <n v="4"/>
    <x v="0"/>
  </r>
  <r>
    <s v="CPG_bridge"/>
    <n v="92"/>
    <n v="26"/>
    <s v="-"/>
    <n v="2"/>
    <n v="2"/>
    <n v="2"/>
    <n v="0"/>
    <n v="0"/>
    <n v="0"/>
    <n v="0"/>
    <m/>
    <n v="1"/>
    <n v="20"/>
    <n v="0"/>
    <x v="1"/>
    <n v="1"/>
    <m/>
    <d v="2004-09-09T03:58:36"/>
    <d v="2012-03-29T15:52:51"/>
    <n v="2758.4960069444496"/>
    <n v="7.5575233066971226"/>
    <n v="7"/>
    <x v="1"/>
  </r>
  <r>
    <s v="CPG_config"/>
    <n v="118"/>
    <n v="0"/>
    <s v="-"/>
    <n v="2"/>
    <n v="2"/>
    <n v="2"/>
    <n v="0"/>
    <n v="0"/>
    <n v="0"/>
    <n v="0"/>
    <m/>
    <n v="1"/>
    <n v="20"/>
    <n v="0"/>
    <x v="1"/>
    <n v="0"/>
    <m/>
    <d v="2003-09-13T05:50:05"/>
    <d v="2012-03-29T15:52:51"/>
    <n v="3120.4185879629658"/>
    <n v="8.5490920218163442"/>
    <n v="8"/>
    <x v="2"/>
  </r>
  <r>
    <s v="CPG_dict"/>
    <n v="103"/>
    <n v="15"/>
    <s v="-"/>
    <n v="2"/>
    <n v="2"/>
    <n v="2"/>
    <n v="0"/>
    <n v="0"/>
    <n v="0"/>
    <n v="0"/>
    <m/>
    <n v="1"/>
    <n v="20"/>
    <n v="0"/>
    <x v="1"/>
    <n v="1"/>
    <m/>
    <d v="2004-06-19T07:14:30"/>
    <d v="2012-03-29T15:52:51"/>
    <n v="2840.3599652777775"/>
    <n v="7.7818081240487054"/>
    <n v="7"/>
    <x v="3"/>
  </r>
  <r>
    <s v="CPG_ecards"/>
    <n v="112"/>
    <n v="6"/>
    <s v="-"/>
    <n v="8"/>
    <n v="8"/>
    <n v="8"/>
    <n v="0"/>
    <n v="0"/>
    <n v="0"/>
    <n v="0"/>
    <m/>
    <n v="1"/>
    <n v="20"/>
    <n v="0"/>
    <x v="1"/>
    <n v="1"/>
    <m/>
    <d v="2004-02-29T14:30:17"/>
    <d v="2012-03-29T15:52:51"/>
    <n v="2951.0573379629641"/>
    <n v="8.0850885971588049"/>
    <n v="8"/>
    <x v="4"/>
  </r>
  <r>
    <s v="CPG_favpics"/>
    <n v="104"/>
    <n v="14"/>
    <s v="-"/>
    <n v="2"/>
    <n v="2"/>
    <n v="2"/>
    <n v="0"/>
    <n v="0"/>
    <n v="0"/>
    <n v="0"/>
    <m/>
    <n v="1"/>
    <n v="20"/>
    <n v="0"/>
    <x v="1"/>
    <n v="1"/>
    <m/>
    <d v="2004-06-17T12:08:34"/>
    <d v="2012-03-29T15:52:51"/>
    <n v="2842.1557523148149"/>
    <n v="7.7867280885337395"/>
    <n v="7"/>
    <x v="5"/>
  </r>
  <r>
    <s v="CPG_plugins"/>
    <n v="98"/>
    <n v="20"/>
    <s v="-"/>
    <n v="4"/>
    <n v="4"/>
    <n v="4"/>
    <n v="0"/>
    <n v="0"/>
    <n v="0"/>
    <n v="0"/>
    <m/>
    <n v="1"/>
    <n v="20"/>
    <n v="0"/>
    <x v="1"/>
    <n v="1"/>
    <m/>
    <d v="2004-07-14T06:33:34"/>
    <d v="2012-03-29T15:52:51"/>
    <n v="2815.3883912037054"/>
    <n v="7.7133928526128912"/>
    <n v="7"/>
    <x v="6"/>
  </r>
  <r>
    <s v="CPG_votes"/>
    <n v="118"/>
    <n v="0"/>
    <s v="-"/>
    <n v="3"/>
    <n v="3"/>
    <n v="3"/>
    <n v="0"/>
    <n v="0"/>
    <n v="0"/>
    <n v="0"/>
    <m/>
    <n v="1"/>
    <n v="20"/>
    <n v="0"/>
    <x v="1"/>
    <n v="0"/>
    <m/>
    <d v="2003-09-13T05:50:05"/>
    <d v="2012-03-29T15:52:51"/>
    <n v="3120.4185879629658"/>
    <n v="8.5490920218163442"/>
    <n v="8"/>
    <x v="2"/>
  </r>
  <r>
    <s v="CPG_hit_stats"/>
    <n v="91"/>
    <n v="27"/>
    <s v="-"/>
    <n v="8"/>
    <n v="9"/>
    <n v="8.5274725"/>
    <n v="1"/>
    <n v="1"/>
    <n v="1.098901098901099E-2"/>
    <n v="1.098901098901099E-2"/>
    <n v="1"/>
    <n v="1.125"/>
    <n v="20"/>
    <n v="1"/>
    <x v="2"/>
    <n v="2"/>
    <m/>
    <d v="2004-10-05T12:02:51"/>
    <d v="2012-03-29T15:52:51"/>
    <n v="2732.159722222219"/>
    <n v="7.4853691019786819"/>
    <n v="7"/>
    <x v="7"/>
  </r>
  <r>
    <s v="CPG_vote_stats"/>
    <n v="91"/>
    <n v="27"/>
    <s v="-"/>
    <n v="8"/>
    <n v="9"/>
    <n v="8.6923069999999996"/>
    <n v="1"/>
    <n v="1"/>
    <n v="1.098901098901099E-2"/>
    <n v="1.098901098901099E-2"/>
    <n v="1"/>
    <n v="1.125"/>
    <n v="20"/>
    <n v="1"/>
    <x v="2"/>
    <n v="2"/>
    <m/>
    <d v="2004-10-05T12:02:51"/>
    <d v="2012-03-29T15:52:51"/>
    <n v="2732.159722222219"/>
    <n v="7.4853691019786819"/>
    <n v="7"/>
    <x v="7"/>
  </r>
  <r>
    <s v="CPG_sessions"/>
    <n v="83"/>
    <n v="35"/>
    <s v="-"/>
    <n v="4"/>
    <n v="4"/>
    <n v="4"/>
    <n v="1"/>
    <n v="1"/>
    <n v="1.2048192771084338E-2"/>
    <n v="1.2048192771084338E-2"/>
    <n v="1"/>
    <n v="1"/>
    <n v="20"/>
    <n v="1"/>
    <x v="2"/>
    <n v="2"/>
    <m/>
    <d v="2005-02-02T23:29:41"/>
    <d v="2012-03-29T15:52:51"/>
    <n v="2611.6827546296263"/>
    <n v="7.15529521816336"/>
    <n v="7"/>
    <x v="8"/>
  </r>
  <r>
    <s v="CPG_temp_messages"/>
    <n v="62"/>
    <n v="56"/>
    <s v="-"/>
    <n v="4"/>
    <n v="4"/>
    <n v="4"/>
    <n v="1"/>
    <n v="1"/>
    <n v="1.6129032258064516E-2"/>
    <n v="1.6129032258064516E-2"/>
    <n v="1"/>
    <n v="1"/>
    <n v="20"/>
    <n v="1"/>
    <x v="2"/>
    <n v="4"/>
    <m/>
    <d v="2007-02-08T08:43:55"/>
    <d v="2012-03-29T15:52:51"/>
    <n v="1876.2978703703702"/>
    <n v="5.1405421106037537"/>
    <n v="5"/>
    <x v="9"/>
  </r>
  <r>
    <s v="CPG_exif"/>
    <n v="114"/>
    <n v="4"/>
    <s v="-"/>
    <n v="2"/>
    <n v="2"/>
    <n v="2"/>
    <n v="2"/>
    <n v="1"/>
    <n v="1.7543859649122806E-2"/>
    <n v="8.771929824561403E-3"/>
    <n v="2"/>
    <n v="1"/>
    <n v="20"/>
    <n v="1"/>
    <x v="2"/>
    <n v="1"/>
    <m/>
    <d v="2003-10-16T05:34:08"/>
    <d v="2012-03-29T15:52:51"/>
    <n v="3087.4296643518537"/>
    <n v="8.4587114091831612"/>
    <n v="8"/>
    <x v="10"/>
  </r>
  <r>
    <s v="CPG_categorymap"/>
    <n v="53"/>
    <n v="65"/>
    <s v="-"/>
    <n v="3"/>
    <n v="2"/>
    <n v="2.0566037000000001"/>
    <n v="1"/>
    <n v="1"/>
    <n v="1.8867924528301886E-2"/>
    <n v="1.8867924528301886E-2"/>
    <n v="1"/>
    <n v="0.66666666666666663"/>
    <n v="20"/>
    <n v="1"/>
    <x v="2"/>
    <n v="5"/>
    <m/>
    <d v="2007-12-14T07:35:49"/>
    <d v="2012-03-29T15:52:51"/>
    <n v="1567.3451620370397"/>
    <n v="4.2940963343480538"/>
    <n v="4"/>
    <x v="11"/>
  </r>
  <r>
    <s v="CPG_languages"/>
    <n v="47"/>
    <n v="71"/>
    <s v="-"/>
    <n v="8"/>
    <n v="9"/>
    <n v="8.7234040000000004"/>
    <n v="1"/>
    <n v="1"/>
    <n v="2.1276595744680851E-2"/>
    <n v="2.1276595744680851E-2"/>
    <n v="1"/>
    <n v="1.125"/>
    <n v="20"/>
    <n v="1"/>
    <x v="2"/>
    <n v="6"/>
    <m/>
    <d v="2008-10-02T17:33:16"/>
    <d v="2012-03-29T15:52:51"/>
    <n v="1273.930266203708"/>
    <n v="3.4902199074074192"/>
    <n v="3"/>
    <x v="12"/>
  </r>
  <r>
    <s v="CPG_banned"/>
    <n v="115"/>
    <n v="3"/>
    <s v="-"/>
    <n v="4"/>
    <n v="7"/>
    <n v="5.5652175000000002"/>
    <n v="3"/>
    <n v="2"/>
    <n v="2.6086956521739129E-2"/>
    <n v="1.7391304347826087E-2"/>
    <n v="1.5"/>
    <n v="1.75"/>
    <n v="20"/>
    <n v="1"/>
    <x v="2"/>
    <n v="1"/>
    <m/>
    <d v="2003-10-01T23:39:32"/>
    <d v="2012-03-29T15:52:51"/>
    <n v="3101.6759143518502"/>
    <n v="8.4977422311009594"/>
    <n v="8"/>
    <x v="13"/>
  </r>
  <r>
    <s v="CPG_comments"/>
    <n v="118"/>
    <n v="0"/>
    <s v="-"/>
    <n v="7"/>
    <n v="11"/>
    <n v="9.9491530000000008"/>
    <n v="4"/>
    <n v="3"/>
    <n v="3.3898305084745763E-2"/>
    <n v="2.5423728813559324E-2"/>
    <n v="1.3333333333333333"/>
    <n v="1.5714285714285714"/>
    <n v="20"/>
    <n v="1"/>
    <x v="2"/>
    <n v="0"/>
    <m/>
    <d v="2003-09-13T05:50:05"/>
    <d v="2012-03-29T15:52:51"/>
    <n v="3120.4185879629658"/>
    <n v="8.5490920218163442"/>
    <n v="8"/>
    <x v="2"/>
  </r>
  <r>
    <s v="CPG_filetypes"/>
    <n v="113"/>
    <n v="5"/>
    <s v="-"/>
    <n v="3"/>
    <n v="4"/>
    <n v="3.743363"/>
    <n v="5"/>
    <n v="5"/>
    <n v="4.4247787610619468E-2"/>
    <n v="4.4247787610619468E-2"/>
    <n v="1"/>
    <n v="1.3333333333333333"/>
    <n v="20"/>
    <n v="1"/>
    <x v="2"/>
    <n v="1"/>
    <m/>
    <d v="2004-02-01T10:17:51"/>
    <d v="2012-03-29T15:52:51"/>
    <n v="2979.2326388888905"/>
    <n v="8.1622812024353166"/>
    <n v="8"/>
    <x v="14"/>
  </r>
  <r>
    <s v="CPG_categories"/>
    <n v="118"/>
    <n v="0"/>
    <s v="-"/>
    <n v="10"/>
    <n v="10"/>
    <n v="9.5"/>
    <n v="8"/>
    <n v="3"/>
    <n v="6.7796610169491525E-2"/>
    <n v="2.5423728813559324E-2"/>
    <n v="2.6666666666666665"/>
    <n v="1"/>
    <n v="20"/>
    <n v="1"/>
    <x v="2"/>
    <n v="0"/>
    <m/>
    <d v="2003-09-13T05:50:05"/>
    <d v="2012-03-29T15:52:51"/>
    <n v="3120.4185879629658"/>
    <n v="8.5490920218163442"/>
    <n v="8"/>
    <x v="2"/>
  </r>
  <r>
    <s v="CPG_albums"/>
    <n v="118"/>
    <n v="0"/>
    <s v="-"/>
    <n v="13"/>
    <n v="16"/>
    <n v="15.118644"/>
    <n v="9"/>
    <n v="8"/>
    <n v="7.6271186440677971E-2"/>
    <n v="6.7796610169491525E-2"/>
    <n v="1.125"/>
    <n v="1.2307692307692308"/>
    <n v="20"/>
    <n v="1"/>
    <x v="2"/>
    <n v="0"/>
    <m/>
    <d v="2003-09-13T05:50:05"/>
    <d v="2012-03-29T15:52:51"/>
    <n v="3120.4185879629658"/>
    <n v="8.5490920218163442"/>
    <n v="8"/>
    <x v="2"/>
  </r>
  <r>
    <s v="CPG_pictures"/>
    <n v="118"/>
    <n v="0"/>
    <s v="-"/>
    <n v="25"/>
    <n v="29"/>
    <n v="28.618645000000001"/>
    <n v="9"/>
    <n v="8"/>
    <n v="7.6271186440677971E-2"/>
    <n v="6.7796610169491525E-2"/>
    <n v="1.125"/>
    <n v="1.1599999999999999"/>
    <n v="20"/>
    <n v="1"/>
    <x v="2"/>
    <n v="0"/>
    <m/>
    <d v="2003-09-13T05:50:05"/>
    <d v="2012-03-29T15:52:51"/>
    <n v="3120.4185879629658"/>
    <n v="8.5490920218163442"/>
    <n v="8"/>
    <x v="2"/>
  </r>
  <r>
    <s v="CPG_usergroups"/>
    <n v="118"/>
    <n v="0"/>
    <s v="-"/>
    <n v="11"/>
    <n v="12"/>
    <n v="14.059322"/>
    <n v="12"/>
    <n v="4"/>
    <n v="0.10169491525423729"/>
    <n v="3.3898305084745763E-2"/>
    <n v="3"/>
    <n v="1.0909090909090908"/>
    <n v="20"/>
    <n v="2"/>
    <x v="3"/>
    <n v="0"/>
    <m/>
    <d v="2003-09-13T05:50:05"/>
    <d v="2012-03-29T15:52:51"/>
    <n v="3120.4185879629658"/>
    <n v="8.5490920218163442"/>
    <n v="8"/>
    <x v="2"/>
  </r>
  <r>
    <s v="CPG_users"/>
    <n v="118"/>
    <n v="0"/>
    <s v="-"/>
    <n v="14"/>
    <n v="18"/>
    <n v="16.245761999999999"/>
    <n v="18"/>
    <n v="8"/>
    <n v="0.15254237288135594"/>
    <n v="6.7796610169491525E-2"/>
    <n v="2.25"/>
    <n v="1.2857142857142858"/>
    <n v="20"/>
    <n v="2"/>
    <x v="3"/>
    <n v="0"/>
    <m/>
    <d v="2003-09-13T05:50:05"/>
    <d v="2012-03-29T15:52:51"/>
    <n v="3120.4185879629658"/>
    <n v="8.5490920218163442"/>
    <n v="8"/>
    <x v="2"/>
  </r>
</pivotCacheRecords>
</file>

<file path=xl/pivotCache/pivotCacheRecords43.xml><?xml version="1.0" encoding="utf-8"?>
<pivotCacheRecords xmlns="http://schemas.openxmlformats.org/spreadsheetml/2006/main" xmlns:r="http://schemas.openxmlformats.org/officeDocument/2006/relationships" count="155">
  <r>
    <s v="affy_array"/>
    <n v="43"/>
    <n v="272"/>
    <n v="314"/>
    <n v="4"/>
    <n v="4"/>
    <n v="4"/>
    <n v="0"/>
    <n v="0"/>
    <n v="0"/>
    <n v="0"/>
    <m/>
    <n v="1"/>
    <n v="10"/>
    <n v="0"/>
    <x v="0"/>
    <n v="6"/>
    <n v="7"/>
    <d v="2004-10-18T07:21:58"/>
    <d v="2006-03-06T15:47:13"/>
    <n v="504.35086805556057"/>
    <n v="1.3817832001522208"/>
    <n v="1"/>
    <x v="0"/>
  </r>
  <r>
    <s v="analysis_history"/>
    <n v="29"/>
    <n v="0"/>
    <n v="28"/>
    <n v="3"/>
    <n v="3"/>
    <n v="3"/>
    <n v="0"/>
    <n v="0"/>
    <n v="0"/>
    <n v="0"/>
    <m/>
    <n v="1"/>
    <n v="10"/>
    <n v="0"/>
    <x v="0"/>
    <n v="0"/>
    <n v="1"/>
    <d v="1999-10-10T18:24:24"/>
    <d v="2000-02-11T13:31:14"/>
    <n v="123.79641203703068"/>
    <n v="0.33916825215624841"/>
    <n v="0"/>
    <x v="1"/>
  </r>
  <r>
    <s v="assembly_contig"/>
    <n v="19"/>
    <n v="126"/>
    <n v="157"/>
    <n v="9"/>
    <n v="9"/>
    <n v="9"/>
    <n v="0"/>
    <n v="0"/>
    <n v="0"/>
    <n v="0"/>
    <m/>
    <n v="1"/>
    <n v="10"/>
    <n v="0"/>
    <x v="0"/>
    <n v="3"/>
    <n v="3"/>
    <d v="2002-01-12T16:32:34"/>
    <d v="2002-09-12T16:43:32"/>
    <n v="243.0076157407384"/>
    <n v="0.66577428970065311"/>
    <n v="0"/>
    <x v="2"/>
  </r>
  <r>
    <s v="assembly_locations"/>
    <n v="24"/>
    <n v="133"/>
    <n v="156"/>
    <n v="7"/>
    <n v="7"/>
    <n v="7"/>
    <n v="0"/>
    <n v="0"/>
    <n v="0"/>
    <n v="0"/>
    <m/>
    <n v="1"/>
    <n v="10"/>
    <n v="0"/>
    <x v="0"/>
    <n v="3"/>
    <n v="3"/>
    <d v="2002-02-03T16:50:53"/>
    <d v="2002-09-09T16:38:36"/>
    <n v="217.99146990740701"/>
    <n v="0.59723690385590966"/>
    <n v="0"/>
    <x v="3"/>
  </r>
  <r>
    <s v="associated_xref"/>
    <n v="1"/>
    <n v="510"/>
    <n v="510"/>
    <n v="5"/>
    <n v="5"/>
    <n v="5"/>
    <n v="0"/>
    <n v="0"/>
    <n v="0"/>
    <n v="0"/>
    <m/>
    <n v="1"/>
    <n v="10"/>
    <n v="0"/>
    <x v="0"/>
    <n v="13"/>
    <n v="13"/>
    <d v="2012-06-01T10:59:43"/>
    <d v="2012-06-01T10:59:43"/>
    <n v="0"/>
    <n v="0"/>
    <n v="0"/>
    <x v="4"/>
  </r>
  <r>
    <s v="contig_equiv"/>
    <n v="33"/>
    <n v="0"/>
    <n v="32"/>
    <n v="7"/>
    <n v="7"/>
    <n v="7"/>
    <n v="0"/>
    <n v="0"/>
    <n v="0"/>
    <n v="0"/>
    <m/>
    <n v="1"/>
    <n v="10"/>
    <n v="0"/>
    <x v="0"/>
    <n v="0"/>
    <n v="1"/>
    <d v="1999-10-10T18:24:24"/>
    <d v="2000-04-03T08:11:19"/>
    <n v="175.57424768518104"/>
    <n v="0.48102533612378368"/>
    <n v="0"/>
    <x v="5"/>
  </r>
  <r>
    <s v="contigext"/>
    <n v="30"/>
    <n v="49"/>
    <n v="92"/>
    <n v="3"/>
    <n v="3"/>
    <n v="3"/>
    <n v="0"/>
    <n v="0"/>
    <n v="0"/>
    <n v="0"/>
    <m/>
    <n v="1"/>
    <n v="10"/>
    <n v="0"/>
    <x v="0"/>
    <n v="1"/>
    <n v="2"/>
    <d v="2000-07-13T11:20:59"/>
    <d v="2001-05-25T13:02:23"/>
    <n v="316.07041666666191"/>
    <n v="0.86594634703195039"/>
    <n v="0"/>
    <x v="6"/>
  </r>
  <r>
    <s v="db_update"/>
    <n v="65"/>
    <n v="28"/>
    <n v="92"/>
    <n v="16"/>
    <n v="16"/>
    <n v="16"/>
    <n v="0"/>
    <n v="0"/>
    <n v="0"/>
    <n v="0"/>
    <m/>
    <n v="1"/>
    <n v="10"/>
    <n v="0"/>
    <x v="0"/>
    <n v="1"/>
    <n v="2"/>
    <d v="2000-02-11T13:31:14"/>
    <d v="2001-05-25T13:02:23"/>
    <n v="468.97996527778014"/>
    <n v="1.2848766171993977"/>
    <n v="1"/>
    <x v="7"/>
  </r>
  <r>
    <s v="dnafindex"/>
    <n v="1"/>
    <n v="0"/>
    <n v="0"/>
    <n v="3"/>
    <n v="3"/>
    <n v="3"/>
    <n v="0"/>
    <n v="0"/>
    <n v="0"/>
    <n v="0"/>
    <m/>
    <n v="1"/>
    <n v="10"/>
    <n v="0"/>
    <x v="0"/>
    <n v="0"/>
    <n v="0"/>
    <d v="1999-10-10T18:24:24"/>
    <d v="1999-10-10T18:24:24"/>
    <n v="0"/>
    <n v="0"/>
    <n v="0"/>
    <x v="4"/>
  </r>
  <r>
    <s v="exon_external"/>
    <n v="2"/>
    <n v="54"/>
    <n v="55"/>
    <n v="2"/>
    <n v="2"/>
    <n v="2"/>
    <n v="0"/>
    <n v="0"/>
    <n v="0"/>
    <n v="0"/>
    <m/>
    <n v="1"/>
    <n v="10"/>
    <n v="0"/>
    <x v="0"/>
    <n v="1"/>
    <n v="1"/>
    <d v="2000-09-04T23:35:09"/>
    <d v="2000-09-05T08:01:58"/>
    <n v="0.35195601851592073"/>
    <n v="9.642630644271801E-4"/>
    <n v="0"/>
    <x v="8"/>
  </r>
  <r>
    <s v="exon_feature"/>
    <n v="48"/>
    <n v="0"/>
    <n v="151"/>
    <n v="2"/>
    <n v="3"/>
    <n v="2.3958333000000001"/>
    <n v="0"/>
    <n v="0"/>
    <n v="0"/>
    <n v="0"/>
    <m/>
    <n v="1.5"/>
    <n v="10"/>
    <n v="0"/>
    <x v="0"/>
    <n v="0"/>
    <n v="3"/>
    <d v="1999-10-10T18:24:24"/>
    <d v="2002-08-02T13:01:16"/>
    <n v="1026.7756018518485"/>
    <n v="2.8130838406899956"/>
    <n v="2"/>
    <x v="9"/>
  </r>
  <r>
    <s v="gene_denormalised_location"/>
    <n v="1"/>
    <n v="79"/>
    <n v="79"/>
    <n v="4"/>
    <n v="4"/>
    <n v="4"/>
    <n v="0"/>
    <n v="0"/>
    <n v="0"/>
    <n v="0"/>
    <m/>
    <n v="1"/>
    <n v="10"/>
    <n v="0"/>
    <x v="0"/>
    <n v="2"/>
    <n v="2"/>
    <d v="2001-04-01T14:15:39"/>
    <d v="2001-04-01T14:15:39"/>
    <n v="0"/>
    <n v="0"/>
    <n v="0"/>
    <x v="4"/>
  </r>
  <r>
    <s v="gene_external"/>
    <n v="2"/>
    <n v="54"/>
    <n v="55"/>
    <n v="2"/>
    <n v="2"/>
    <n v="2"/>
    <n v="0"/>
    <n v="0"/>
    <n v="0"/>
    <n v="0"/>
    <m/>
    <n v="1"/>
    <n v="10"/>
    <n v="0"/>
    <x v="0"/>
    <n v="1"/>
    <n v="1"/>
    <d v="2000-09-04T23:35:09"/>
    <d v="2000-09-05T08:01:58"/>
    <n v="0.35195601851592073"/>
    <n v="9.642630644271801E-4"/>
    <n v="0"/>
    <x v="8"/>
  </r>
  <r>
    <s v="geneclone_neighbourhood"/>
    <n v="43"/>
    <n v="13"/>
    <n v="55"/>
    <n v="2"/>
    <n v="2"/>
    <n v="2"/>
    <n v="0"/>
    <n v="0"/>
    <n v="0"/>
    <n v="0"/>
    <m/>
    <n v="1"/>
    <n v="10"/>
    <n v="0"/>
    <x v="0"/>
    <n v="1"/>
    <n v="1"/>
    <d v="2000-01-13T15:16:37"/>
    <d v="2000-09-05T08:01:58"/>
    <n v="235.69815972222568"/>
    <n v="0.6457483828006183"/>
    <n v="0"/>
    <x v="10"/>
  </r>
  <r>
    <s v="genedblink"/>
    <n v="54"/>
    <n v="39"/>
    <n v="92"/>
    <n v="3"/>
    <n v="3"/>
    <n v="3"/>
    <n v="0"/>
    <n v="0"/>
    <n v="0"/>
    <n v="0"/>
    <m/>
    <n v="1"/>
    <n v="10"/>
    <n v="0"/>
    <x v="0"/>
    <n v="1"/>
    <n v="2"/>
    <d v="2000-05-30T11:06:32"/>
    <d v="2001-05-25T13:02:23"/>
    <n v="360.08045138888701"/>
    <n v="0.98652178462708773"/>
    <n v="0"/>
    <x v="11"/>
  </r>
  <r>
    <s v="genomic_align_block"/>
    <n v="20"/>
    <n v="77"/>
    <n v="97"/>
    <n v="8"/>
    <n v="8"/>
    <n v="8"/>
    <n v="0"/>
    <n v="0"/>
    <n v="0"/>
    <n v="0"/>
    <m/>
    <n v="1"/>
    <n v="10"/>
    <n v="0"/>
    <x v="0"/>
    <n v="2"/>
    <n v="2"/>
    <d v="2001-03-06T20:37:08"/>
    <d v="2001-06-08T12:55:59"/>
    <n v="93.679756944446126"/>
    <n v="0.25665686834094831"/>
    <n v="0"/>
    <x v="12"/>
  </r>
  <r>
    <s v="landmarkMarker"/>
    <n v="2"/>
    <n v="117"/>
    <n v="118"/>
    <n v="6"/>
    <n v="6"/>
    <n v="6"/>
    <n v="0"/>
    <n v="0"/>
    <n v="0"/>
    <n v="0"/>
    <m/>
    <n v="1"/>
    <n v="10"/>
    <n v="0"/>
    <x v="0"/>
    <n v="3"/>
    <n v="3"/>
    <d v="2001-10-11T14:59:49"/>
    <d v="2001-10-11T15:06:36"/>
    <n v="4.7106481506489217E-3"/>
    <n v="1.2905885344243621E-5"/>
    <n v="0"/>
    <x v="13"/>
  </r>
  <r>
    <s v="mapannotation"/>
    <n v="87"/>
    <n v="132"/>
    <n v="248"/>
    <n v="4"/>
    <n v="4"/>
    <n v="4"/>
    <n v="0"/>
    <n v="0"/>
    <n v="0"/>
    <n v="0"/>
    <m/>
    <n v="1"/>
    <n v="10"/>
    <n v="0"/>
    <x v="0"/>
    <n v="3"/>
    <n v="5"/>
    <d v="2002-02-03T16:47:00"/>
    <d v="2004-02-09T16:11:19"/>
    <n v="735.97521990740643"/>
    <n v="2.0163704654997434"/>
    <n v="2"/>
    <x v="14"/>
  </r>
  <r>
    <s v="mapannotationtype"/>
    <n v="87"/>
    <n v="132"/>
    <n v="248"/>
    <n v="4"/>
    <n v="4"/>
    <n v="4"/>
    <n v="0"/>
    <n v="0"/>
    <n v="0"/>
    <n v="0"/>
    <m/>
    <n v="1"/>
    <n v="10"/>
    <n v="0"/>
    <x v="0"/>
    <n v="3"/>
    <n v="5"/>
    <d v="2002-02-03T16:47:00"/>
    <d v="2004-02-09T16:11:19"/>
    <n v="735.97521990740643"/>
    <n v="2.0163704654997434"/>
    <n v="2"/>
    <x v="14"/>
  </r>
  <r>
    <s v="mapbin"/>
    <n v="35"/>
    <n v="0"/>
    <n v="34"/>
    <n v="2"/>
    <n v="2"/>
    <n v="2"/>
    <n v="0"/>
    <n v="0"/>
    <n v="0"/>
    <n v="0"/>
    <m/>
    <n v="1"/>
    <n v="10"/>
    <n v="0"/>
    <x v="0"/>
    <n v="0"/>
    <n v="1"/>
    <d v="1999-10-10T18:24:24"/>
    <d v="2000-04-11T18:13:39"/>
    <n v="183.99253472221608"/>
    <n v="0.50408913622524953"/>
    <n v="0"/>
    <x v="15"/>
  </r>
  <r>
    <s v="mapfrag_mapset"/>
    <n v="87"/>
    <n v="132"/>
    <n v="248"/>
    <n v="2"/>
    <n v="2"/>
    <n v="2"/>
    <n v="0"/>
    <n v="0"/>
    <n v="0"/>
    <n v="0"/>
    <m/>
    <n v="1"/>
    <n v="10"/>
    <n v="0"/>
    <x v="0"/>
    <n v="3"/>
    <n v="5"/>
    <d v="2002-02-03T16:47:00"/>
    <d v="2004-02-09T16:11:19"/>
    <n v="735.97521990740643"/>
    <n v="2.0163704654997434"/>
    <n v="2"/>
    <x v="14"/>
  </r>
  <r>
    <s v="misc_attrib_type"/>
    <n v="2"/>
    <n v="226"/>
    <n v="227"/>
    <n v="4"/>
    <n v="4"/>
    <n v="4"/>
    <n v="0"/>
    <n v="0"/>
    <n v="0"/>
    <n v="0"/>
    <m/>
    <n v="1"/>
    <n v="10"/>
    <n v="0"/>
    <x v="0"/>
    <n v="4"/>
    <n v="4"/>
    <d v="2003-08-15T12:55:57"/>
    <d v="2003-08-19T13:01:51"/>
    <n v="4.0040972222195705"/>
    <n v="1.097012937594403E-2"/>
    <n v="0"/>
    <x v="16"/>
  </r>
  <r>
    <s v="operon_stable_id"/>
    <n v="12"/>
    <n v="481"/>
    <n v="492"/>
    <n v="5"/>
    <n v="5"/>
    <n v="5"/>
    <n v="0"/>
    <n v="0"/>
    <n v="0"/>
    <n v="0"/>
    <m/>
    <n v="1"/>
    <n v="10"/>
    <n v="0"/>
    <x v="0"/>
    <n v="12"/>
    <n v="12"/>
    <d v="2011-07-13T10:58:06"/>
    <d v="2011-09-27T13:13:26"/>
    <n v="76.093981481484661"/>
    <n v="0.20847666159310865"/>
    <n v="0"/>
    <x v="17"/>
  </r>
  <r>
    <s v="operon_transcript_stable_id"/>
    <n v="12"/>
    <n v="481"/>
    <n v="492"/>
    <n v="5"/>
    <n v="5"/>
    <n v="5"/>
    <n v="0"/>
    <n v="0"/>
    <n v="0"/>
    <n v="0"/>
    <m/>
    <n v="1"/>
    <n v="10"/>
    <n v="0"/>
    <x v="0"/>
    <n v="12"/>
    <n v="12"/>
    <d v="2011-07-13T10:58:06"/>
    <d v="2011-09-27T13:13:26"/>
    <n v="76.093981481484661"/>
    <n v="0.20847666159310865"/>
    <n v="0"/>
    <x v="17"/>
  </r>
  <r>
    <s v="peptide_regulatory_feature"/>
    <n v="5"/>
    <n v="282"/>
    <n v="286"/>
    <n v="2"/>
    <n v="2"/>
    <n v="2"/>
    <n v="0"/>
    <n v="0"/>
    <n v="0"/>
    <n v="0"/>
    <m/>
    <n v="1"/>
    <n v="10"/>
    <n v="0"/>
    <x v="0"/>
    <n v="6"/>
    <n v="6"/>
    <d v="2005-04-05T18:43:08"/>
    <d v="2005-05-31T09:58:29"/>
    <n v="55.635659722218406"/>
    <n v="0.15242646499237919"/>
    <n v="0"/>
    <x v="18"/>
  </r>
  <r>
    <s v="peptide_regulatory_region"/>
    <n v="1"/>
    <n v="279"/>
    <n v="279"/>
    <n v="2"/>
    <n v="2"/>
    <n v="2"/>
    <n v="0"/>
    <n v="0"/>
    <n v="0"/>
    <n v="0"/>
    <m/>
    <n v="1"/>
    <n v="10"/>
    <n v="0"/>
    <x v="0"/>
    <n v="6"/>
    <n v="6"/>
    <d v="2005-02-24T14:37:36"/>
    <d v="2005-02-24T14:37:36"/>
    <n v="0"/>
    <n v="0"/>
    <n v="0"/>
    <x v="4"/>
  </r>
  <r>
    <s v="regulatory_factor_transcript"/>
    <n v="2"/>
    <n v="287"/>
    <n v="288"/>
    <n v="2"/>
    <n v="2"/>
    <n v="2"/>
    <n v="0"/>
    <n v="0"/>
    <n v="0"/>
    <n v="0"/>
    <m/>
    <n v="1"/>
    <n v="10"/>
    <n v="0"/>
    <x v="0"/>
    <n v="6"/>
    <n v="6"/>
    <d v="2005-06-16T12:45:07"/>
    <d v="2005-08-02T08:01:27"/>
    <n v="46.803009259259852"/>
    <n v="0.12822742262810918"/>
    <n v="0"/>
    <x v="19"/>
  </r>
  <r>
    <s v="regulatory_motif"/>
    <n v="6"/>
    <n v="279"/>
    <n v="286"/>
    <n v="2"/>
    <n v="3"/>
    <n v="2.8333333000000001"/>
    <n v="0"/>
    <n v="0"/>
    <n v="0"/>
    <n v="0"/>
    <m/>
    <n v="1.5"/>
    <n v="10"/>
    <n v="0"/>
    <x v="0"/>
    <n v="6"/>
    <n v="6"/>
    <d v="2005-02-24T14:37:36"/>
    <d v="2005-05-31T09:58:29"/>
    <n v="95.80616898147855"/>
    <n v="0.26248265474377686"/>
    <n v="0"/>
    <x v="20"/>
  </r>
  <r>
    <s v="regulatory_region"/>
    <n v="1"/>
    <n v="279"/>
    <n v="279"/>
    <n v="10"/>
    <n v="10"/>
    <n v="10"/>
    <n v="0"/>
    <n v="0"/>
    <n v="0"/>
    <n v="0"/>
    <m/>
    <n v="1"/>
    <n v="10"/>
    <n v="0"/>
    <x v="0"/>
    <n v="6"/>
    <n v="6"/>
    <d v="2005-02-24T14:37:36"/>
    <d v="2005-02-24T14:37:36"/>
    <n v="0"/>
    <n v="0"/>
    <n v="0"/>
    <x v="4"/>
  </r>
  <r>
    <s v="regulatory_region_object"/>
    <n v="1"/>
    <n v="279"/>
    <n v="279"/>
    <n v="3"/>
    <n v="3"/>
    <n v="3"/>
    <n v="0"/>
    <n v="0"/>
    <n v="0"/>
    <n v="0"/>
    <m/>
    <n v="1"/>
    <n v="10"/>
    <n v="0"/>
    <x v="0"/>
    <n v="6"/>
    <n v="6"/>
    <d v="2005-02-24T14:37:36"/>
    <d v="2005-02-24T14:37:36"/>
    <n v="0"/>
    <n v="0"/>
    <n v="0"/>
    <x v="4"/>
  </r>
  <r>
    <s v="repeat"/>
    <n v="1"/>
    <n v="20"/>
    <n v="20"/>
    <n v="10"/>
    <n v="10"/>
    <n v="10"/>
    <n v="0"/>
    <n v="0"/>
    <n v="0"/>
    <n v="0"/>
    <m/>
    <n v="1"/>
    <n v="10"/>
    <n v="0"/>
    <x v="0"/>
    <n v="1"/>
    <n v="1"/>
    <d v="2000-01-20T09:22:27"/>
    <d v="2000-01-20T09:22:27"/>
    <n v="0"/>
    <n v="0"/>
    <n v="0"/>
    <x v="4"/>
  </r>
  <r>
    <s v="seq_region_annotation"/>
    <n v="20"/>
    <n v="208"/>
    <n v="227"/>
    <n v="3"/>
    <n v="3"/>
    <n v="3"/>
    <n v="0"/>
    <n v="0"/>
    <n v="0"/>
    <n v="0"/>
    <m/>
    <n v="1"/>
    <n v="10"/>
    <n v="0"/>
    <x v="0"/>
    <n v="4"/>
    <n v="4"/>
    <d v="2003-07-25T17:18:09"/>
    <d v="2003-08-19T13:01:51"/>
    <n v="24.822013888886431"/>
    <n v="6.8005517503798435E-2"/>
    <n v="0"/>
    <x v="21"/>
  </r>
  <r>
    <s v="species"/>
    <n v="58"/>
    <n v="35"/>
    <n v="92"/>
    <n v="3"/>
    <n v="3"/>
    <n v="3"/>
    <n v="0"/>
    <n v="0"/>
    <n v="0"/>
    <n v="0"/>
    <m/>
    <n v="1"/>
    <n v="10"/>
    <n v="0"/>
    <x v="0"/>
    <n v="1"/>
    <n v="2"/>
    <d v="2000-04-19T15:13:34"/>
    <d v="2001-05-25T13:02:23"/>
    <n v="400.90890046296408"/>
    <n v="1.0983805492136003"/>
    <n v="1"/>
    <x v="22"/>
  </r>
  <r>
    <s v="species_meta"/>
    <n v="7"/>
    <n v="384"/>
    <n v="390"/>
    <n v="4"/>
    <n v="4"/>
    <n v="4"/>
    <n v="0"/>
    <n v="0"/>
    <n v="0"/>
    <n v="0"/>
    <m/>
    <n v="1"/>
    <n v="10"/>
    <n v="0"/>
    <x v="0"/>
    <n v="9"/>
    <n v="9"/>
    <d v="2008-06-06T19:50:35"/>
    <d v="2008-06-11T15:52:20"/>
    <n v="4.8345486111065838"/>
    <n v="1.3245338660565983E-2"/>
    <n v="0"/>
    <x v="23"/>
  </r>
  <r>
    <s v="transcript_external"/>
    <n v="2"/>
    <n v="54"/>
    <n v="55"/>
    <n v="2"/>
    <n v="2"/>
    <n v="2"/>
    <n v="0"/>
    <n v="0"/>
    <n v="0"/>
    <n v="0"/>
    <m/>
    <n v="1"/>
    <n v="10"/>
    <n v="0"/>
    <x v="0"/>
    <n v="1"/>
    <n v="1"/>
    <d v="2000-09-04T23:35:09"/>
    <d v="2000-09-05T08:01:58"/>
    <n v="0.35195601851592073"/>
    <n v="9.642630644271801E-4"/>
    <n v="0"/>
    <x v="8"/>
  </r>
  <r>
    <s v="transcriptdblink"/>
    <n v="54"/>
    <n v="39"/>
    <n v="92"/>
    <n v="3"/>
    <n v="3"/>
    <n v="3"/>
    <n v="0"/>
    <n v="0"/>
    <n v="0"/>
    <n v="0"/>
    <m/>
    <n v="1"/>
    <n v="10"/>
    <n v="0"/>
    <x v="0"/>
    <n v="1"/>
    <n v="2"/>
    <d v="2000-05-30T11:06:32"/>
    <d v="2001-05-25T13:02:23"/>
    <n v="360.08045138888701"/>
    <n v="0.98652178462708773"/>
    <n v="0"/>
    <x v="11"/>
  </r>
  <r>
    <s v="translation_external"/>
    <n v="2"/>
    <n v="54"/>
    <n v="55"/>
    <n v="2"/>
    <n v="2"/>
    <n v="2"/>
    <n v="0"/>
    <n v="0"/>
    <n v="0"/>
    <n v="0"/>
    <m/>
    <n v="1"/>
    <n v="10"/>
    <n v="0"/>
    <x v="0"/>
    <n v="1"/>
    <n v="1"/>
    <d v="2000-09-04T23:35:09"/>
    <d v="2000-09-05T08:01:58"/>
    <n v="0.35195601851592073"/>
    <n v="9.642630644271801E-4"/>
    <n v="0"/>
    <x v="8"/>
  </r>
  <r>
    <s v="gene_description"/>
    <n v="209"/>
    <n v="75"/>
    <n v="283"/>
    <n v="2"/>
    <n v="2"/>
    <n v="2"/>
    <n v="2"/>
    <n v="2"/>
    <n v="9.5693779904306216E-3"/>
    <n v="9.5693779904306216E-3"/>
    <n v="1"/>
    <n v="1"/>
    <n v="10"/>
    <n v="1"/>
    <x v="1"/>
    <n v="2"/>
    <n v="6"/>
    <d v="2001-02-13T19:07:26"/>
    <d v="2005-04-07T14:04:00"/>
    <n v="1513.7892824074079"/>
    <n v="4.147367897006597"/>
    <n v="4"/>
    <x v="24"/>
  </r>
  <r>
    <s v="mapfrag"/>
    <n v="87"/>
    <n v="132"/>
    <n v="248"/>
    <n v="7"/>
    <n v="7"/>
    <n v="7"/>
    <n v="1"/>
    <n v="1"/>
    <n v="1.1494252873563218E-2"/>
    <n v="1.1494252873563218E-2"/>
    <n v="1"/>
    <n v="1"/>
    <n v="10"/>
    <n v="1"/>
    <x v="1"/>
    <n v="3"/>
    <n v="5"/>
    <d v="2002-02-03T16:47:00"/>
    <d v="2004-02-09T16:11:19"/>
    <n v="735.97521990740643"/>
    <n v="2.0163704654997434"/>
    <n v="2"/>
    <x v="14"/>
  </r>
  <r>
    <s v="mapset"/>
    <n v="87"/>
    <n v="132"/>
    <n v="248"/>
    <n v="4"/>
    <n v="5"/>
    <n v="4.7701149999999997"/>
    <n v="1"/>
    <n v="1"/>
    <n v="1.1494252873563218E-2"/>
    <n v="1.1494252873563218E-2"/>
    <n v="1"/>
    <n v="1.25"/>
    <n v="10"/>
    <n v="1"/>
    <x v="1"/>
    <n v="3"/>
    <n v="5"/>
    <d v="2002-02-03T16:47:00"/>
    <d v="2004-02-09T16:11:19"/>
    <n v="735.97521990740643"/>
    <n v="2.0163704654997434"/>
    <n v="2"/>
    <x v="14"/>
  </r>
  <r>
    <s v="interpro_description"/>
    <n v="65"/>
    <n v="55"/>
    <n v="132"/>
    <n v="2"/>
    <n v="3"/>
    <n v="2.7692307999999999"/>
    <n v="1"/>
    <n v="1"/>
    <n v="1.5384615384615385E-2"/>
    <n v="1.5384615384615385E-2"/>
    <n v="1"/>
    <n v="1.5"/>
    <n v="10"/>
    <n v="1"/>
    <x v="1"/>
    <n v="1"/>
    <n v="3"/>
    <d v="2000-09-05T08:01:58"/>
    <d v="2002-02-03T16:47:00"/>
    <n v="516.36460648148204"/>
    <n v="1.4146975520040603"/>
    <n v="1"/>
    <x v="25"/>
  </r>
  <r>
    <s v="externalSynonym"/>
    <n v="52"/>
    <n v="81"/>
    <n v="132"/>
    <n v="2"/>
    <n v="2"/>
    <n v="2"/>
    <n v="1"/>
    <n v="1"/>
    <n v="1.9230769230769232E-2"/>
    <n v="1.9230769230769232E-2"/>
    <n v="1"/>
    <n v="1"/>
    <n v="10"/>
    <n v="1"/>
    <x v="1"/>
    <n v="2"/>
    <n v="3"/>
    <d v="2001-04-04T14:16:02"/>
    <d v="2002-02-03T16:47:00"/>
    <n v="305.10483796296467"/>
    <n v="0.83590366565195795"/>
    <n v="0"/>
    <x v="26"/>
  </r>
  <r>
    <s v="affy_feature"/>
    <n v="43"/>
    <n v="272"/>
    <n v="314"/>
    <n v="9"/>
    <n v="8"/>
    <n v="8.0465119999999999"/>
    <n v="1"/>
    <n v="1"/>
    <n v="2.3255813953488372E-2"/>
    <n v="2.3255813953488372E-2"/>
    <n v="1"/>
    <n v="0.88888888888888884"/>
    <n v="10"/>
    <n v="1"/>
    <x v="1"/>
    <n v="6"/>
    <n v="7"/>
    <d v="2004-10-18T07:21:58"/>
    <d v="2006-03-06T15:47:13"/>
    <n v="504.35086805556057"/>
    <n v="1.3817832001522208"/>
    <n v="1"/>
    <x v="0"/>
  </r>
  <r>
    <s v="affy_probe"/>
    <n v="43"/>
    <n v="272"/>
    <n v="314"/>
    <n v="4"/>
    <n v="4"/>
    <n v="4"/>
    <n v="1"/>
    <n v="1"/>
    <n v="2.3255813953488372E-2"/>
    <n v="2.3255813953488372E-2"/>
    <n v="1"/>
    <n v="1"/>
    <n v="10"/>
    <n v="1"/>
    <x v="1"/>
    <n v="6"/>
    <n v="7"/>
    <d v="2004-10-18T07:21:58"/>
    <d v="2006-03-06T15:47:13"/>
    <n v="504.35086805556057"/>
    <n v="1.3817832001522208"/>
    <n v="1"/>
    <x v="0"/>
  </r>
  <r>
    <s v="transcript_stable_id"/>
    <n v="384"/>
    <n v="109"/>
    <n v="492"/>
    <n v="3"/>
    <n v="5"/>
    <n v="4.1614585000000002"/>
    <n v="9"/>
    <n v="8"/>
    <n v="2.34375E-2"/>
    <n v="2.0833333333333332E-2"/>
    <n v="1.125"/>
    <n v="1.6666666666666667"/>
    <n v="10"/>
    <n v="1"/>
    <x v="1"/>
    <n v="2"/>
    <n v="12"/>
    <d v="2001-07-26T20:07:11"/>
    <d v="2011-09-27T13:13:26"/>
    <n v="3714.7126736111095"/>
    <n v="10.177294996194821"/>
    <n v="10"/>
    <x v="27"/>
  </r>
  <r>
    <s v="translation_stable_id"/>
    <n v="384"/>
    <n v="109"/>
    <n v="492"/>
    <n v="3"/>
    <n v="5"/>
    <n v="4.1614585000000002"/>
    <n v="9"/>
    <n v="8"/>
    <n v="2.34375E-2"/>
    <n v="2.0833333333333332E-2"/>
    <n v="1.125"/>
    <n v="1.6666666666666667"/>
    <n v="10"/>
    <n v="1"/>
    <x v="1"/>
    <n v="2"/>
    <n v="12"/>
    <d v="2001-07-26T20:07:11"/>
    <d v="2011-09-27T13:13:26"/>
    <n v="3714.7126736111095"/>
    <n v="10.177294996194821"/>
    <n v="10"/>
    <x v="27"/>
  </r>
  <r>
    <s v="fset"/>
    <n v="127"/>
    <n v="0"/>
    <n v="126"/>
    <n v="2"/>
    <n v="2"/>
    <n v="2"/>
    <n v="3"/>
    <n v="3"/>
    <n v="2.3622047244094488E-2"/>
    <n v="2.3622047244094488E-2"/>
    <n v="1"/>
    <n v="1"/>
    <n v="10"/>
    <n v="1"/>
    <x v="1"/>
    <n v="0"/>
    <n v="3"/>
    <d v="1999-10-10T18:24:24"/>
    <d v="2002-01-12T16:32:34"/>
    <n v="824.92233796296205"/>
    <n v="2.2600611998985261"/>
    <n v="2"/>
    <x v="28"/>
  </r>
  <r>
    <s v="gene_stable_id"/>
    <n v="384"/>
    <n v="109"/>
    <n v="492"/>
    <n v="5"/>
    <n v="5"/>
    <n v="4.8072914999999998"/>
    <n v="12"/>
    <n v="6"/>
    <n v="3.125E-2"/>
    <n v="1.5625E-2"/>
    <n v="2"/>
    <n v="1"/>
    <n v="10"/>
    <n v="1"/>
    <x v="1"/>
    <n v="2"/>
    <n v="12"/>
    <d v="2001-07-26T20:07:11"/>
    <d v="2011-09-27T13:13:26"/>
    <n v="3714.7126736111095"/>
    <n v="10.177294996194821"/>
    <n v="10"/>
    <x v="27"/>
  </r>
  <r>
    <s v="identityXref"/>
    <n v="31"/>
    <n v="102"/>
    <n v="132"/>
    <n v="3"/>
    <n v="3"/>
    <n v="3"/>
    <n v="1"/>
    <n v="1"/>
    <n v="3.2258064516129031E-2"/>
    <n v="3.2258064516129031E-2"/>
    <n v="1"/>
    <n v="1"/>
    <n v="10"/>
    <n v="1"/>
    <x v="1"/>
    <n v="2"/>
    <n v="3"/>
    <d v="2001-06-19T15:40:56"/>
    <d v="2002-02-03T16:47:00"/>
    <n v="229.04587962962978"/>
    <n v="0.6275229578893966"/>
    <n v="0"/>
    <x v="29"/>
  </r>
  <r>
    <s v="regulatory_factor"/>
    <n v="91"/>
    <n v="287"/>
    <n v="377"/>
    <n v="3"/>
    <n v="3"/>
    <n v="3"/>
    <n v="3"/>
    <n v="3"/>
    <n v="3.2967032967032968E-2"/>
    <n v="3.2967032967032968E-2"/>
    <n v="1"/>
    <n v="1"/>
    <n v="10"/>
    <n v="1"/>
    <x v="1"/>
    <n v="6"/>
    <n v="9"/>
    <d v="2005-06-16T12:45:07"/>
    <d v="2008-01-24T09:40:47"/>
    <n v="951.87199074074306"/>
    <n v="2.6078684677828576"/>
    <n v="2"/>
    <x v="30"/>
  </r>
  <r>
    <s v="symmetric_contig_pair_hit"/>
    <n v="30"/>
    <n v="63"/>
    <n v="92"/>
    <n v="4"/>
    <n v="5"/>
    <n v="4.9666667000000002"/>
    <n v="1"/>
    <n v="1"/>
    <n v="3.3333333333333333E-2"/>
    <n v="3.3333333333333333E-2"/>
    <n v="1"/>
    <n v="1.25"/>
    <n v="10"/>
    <n v="1"/>
    <x v="1"/>
    <n v="2"/>
    <n v="2"/>
    <d v="2000-11-24T11:25:40"/>
    <d v="2001-05-25T13:02:23"/>
    <n v="182.06716435185081"/>
    <n v="0.4988141489091803"/>
    <n v="0"/>
    <x v="31"/>
  </r>
  <r>
    <s v="exon_stable_id"/>
    <n v="384"/>
    <n v="109"/>
    <n v="492"/>
    <n v="5"/>
    <n v="5"/>
    <n v="4.8072914999999998"/>
    <n v="15"/>
    <n v="9"/>
    <n v="3.90625E-2"/>
    <n v="2.34375E-2"/>
    <n v="1.6666666666666667"/>
    <n v="1"/>
    <n v="10"/>
    <n v="1"/>
    <x v="1"/>
    <n v="2"/>
    <n v="12"/>
    <d v="2001-07-26T20:07:11"/>
    <d v="2011-09-27T13:13:26"/>
    <n v="3714.7126736111095"/>
    <n v="10.177294996194821"/>
    <n v="10"/>
    <x v="27"/>
  </r>
  <r>
    <s v="fset_feature"/>
    <n v="127"/>
    <n v="0"/>
    <n v="126"/>
    <n v="3"/>
    <n v="3"/>
    <n v="3"/>
    <n v="5"/>
    <n v="3"/>
    <n v="3.937007874015748E-2"/>
    <n v="2.3622047244094488E-2"/>
    <n v="1.6666666666666667"/>
    <n v="1"/>
    <n v="10"/>
    <n v="1"/>
    <x v="1"/>
    <n v="0"/>
    <n v="3"/>
    <d v="1999-10-10T18:24:24"/>
    <d v="2002-01-12T16:32:34"/>
    <n v="824.92233796296205"/>
    <n v="2.2600611998985261"/>
    <n v="2"/>
    <x v="28"/>
  </r>
  <r>
    <s v="go_xref"/>
    <n v="247"/>
    <n v="199"/>
    <n v="445"/>
    <n v="2"/>
    <n v="3"/>
    <n v="2.3198379999999998"/>
    <n v="10"/>
    <n v="9"/>
    <n v="4.048582995951417E-2"/>
    <n v="3.643724696356275E-2"/>
    <n v="1.1111111111111112"/>
    <n v="1.5"/>
    <n v="10"/>
    <n v="1"/>
    <x v="1"/>
    <n v="4"/>
    <n v="11"/>
    <d v="2003-06-10T09:24:02"/>
    <d v="2010-08-25T13:43:19"/>
    <n v="2633.1800578703696"/>
    <n v="7.2141919393708758"/>
    <n v="7"/>
    <x v="32"/>
  </r>
  <r>
    <s v="landmark_marker"/>
    <n v="38"/>
    <n v="119"/>
    <n v="156"/>
    <n v="6"/>
    <n v="6"/>
    <n v="6"/>
    <n v="2"/>
    <n v="1"/>
    <n v="5.2631578947368418E-2"/>
    <n v="2.6315789473684209E-2"/>
    <n v="2"/>
    <n v="1"/>
    <n v="10"/>
    <n v="1"/>
    <x v="1"/>
    <n v="3"/>
    <n v="3"/>
    <d v="2001-10-11T15:25:06"/>
    <d v="2002-09-09T16:38:36"/>
    <n v="333.0510416666657"/>
    <n v="0.91246860730593338"/>
    <n v="0"/>
    <x v="33"/>
  </r>
  <r>
    <s v="contig_orientation"/>
    <n v="37"/>
    <n v="56"/>
    <n v="92"/>
    <n v="3"/>
    <n v="3"/>
    <n v="3"/>
    <n v="2"/>
    <n v="1"/>
    <n v="5.4054054054054057E-2"/>
    <n v="2.7027027027027029E-2"/>
    <n v="2"/>
    <n v="1"/>
    <n v="10"/>
    <n v="1"/>
    <x v="1"/>
    <n v="1"/>
    <n v="2"/>
    <d v="2000-09-08T13:28:53"/>
    <d v="2001-05-25T13:02:23"/>
    <n v="258.98159722222044"/>
    <n v="0.70953862252663136"/>
    <n v="0"/>
    <x v="34"/>
  </r>
  <r>
    <s v="genetype"/>
    <n v="55"/>
    <n v="51"/>
    <n v="108"/>
    <n v="2"/>
    <n v="2"/>
    <n v="2"/>
    <n v="3"/>
    <n v="3"/>
    <n v="5.4545454545454543E-2"/>
    <n v="5.4545454545454543E-2"/>
    <n v="1"/>
    <n v="1"/>
    <n v="10"/>
    <n v="1"/>
    <x v="1"/>
    <n v="1"/>
    <n v="2"/>
    <d v="2000-07-31T09:54:26"/>
    <d v="2001-07-18T14:23:56"/>
    <n v="352.18715277777665"/>
    <n v="0.96489630898020995"/>
    <n v="0"/>
    <x v="35"/>
  </r>
  <r>
    <s v="oligo_array"/>
    <n v="110"/>
    <n v="315"/>
    <n v="424"/>
    <n v="5"/>
    <n v="5"/>
    <n v="5"/>
    <n v="6"/>
    <n v="3"/>
    <n v="5.4545454545454543E-2"/>
    <n v="2.7272727272727271E-2"/>
    <n v="2"/>
    <n v="1"/>
    <n v="10"/>
    <n v="1"/>
    <x v="1"/>
    <n v="7"/>
    <n v="10"/>
    <d v="2006-03-08T11:19:30"/>
    <d v="2009-07-30T13:58:32"/>
    <n v="1240.1104398148163"/>
    <n v="3.3975628488077159"/>
    <n v="3"/>
    <x v="36"/>
  </r>
  <r>
    <s v="homol_feature"/>
    <n v="18"/>
    <n v="0"/>
    <n v="17"/>
    <n v="4"/>
    <n v="4"/>
    <n v="4"/>
    <n v="1"/>
    <n v="1"/>
    <n v="5.5555555555555552E-2"/>
    <n v="5.5555555555555552E-2"/>
    <n v="1"/>
    <n v="1"/>
    <n v="10"/>
    <n v="1"/>
    <x v="1"/>
    <n v="0"/>
    <n v="1"/>
    <d v="1999-10-10T18:24:24"/>
    <d v="2000-01-15T17:31:03"/>
    <n v="96.962951388886722"/>
    <n v="0.2656519216133883"/>
    <n v="0"/>
    <x v="37"/>
  </r>
  <r>
    <s v="externalDB"/>
    <n v="52"/>
    <n v="81"/>
    <n v="132"/>
    <n v="4"/>
    <n v="4"/>
    <n v="3.3461536999999999"/>
    <n v="3"/>
    <n v="3"/>
    <n v="5.7692307692307696E-2"/>
    <n v="5.7692307692307696E-2"/>
    <n v="1"/>
    <n v="1"/>
    <n v="10"/>
    <n v="1"/>
    <x v="1"/>
    <n v="2"/>
    <n v="3"/>
    <d v="2001-04-04T14:16:02"/>
    <d v="2002-02-03T16:47:00"/>
    <n v="305.10483796296467"/>
    <n v="0.83590366565195795"/>
    <n v="0"/>
    <x v="26"/>
  </r>
  <r>
    <s v="Xref"/>
    <n v="52"/>
    <n v="81"/>
    <n v="132"/>
    <n v="5"/>
    <n v="6"/>
    <n v="5.9807689999999996"/>
    <n v="3"/>
    <n v="2"/>
    <n v="5.7692307692307696E-2"/>
    <n v="3.8461538461538464E-2"/>
    <n v="1.5"/>
    <n v="1.2"/>
    <n v="10"/>
    <n v="1"/>
    <x v="1"/>
    <n v="2"/>
    <n v="3"/>
    <d v="2001-04-04T14:16:02"/>
    <d v="2002-02-03T16:47:00"/>
    <n v="305.10483796296467"/>
    <n v="0.83590366565195795"/>
    <n v="0"/>
    <x v="26"/>
  </r>
  <r>
    <s v="oligo_probe"/>
    <n v="110"/>
    <n v="315"/>
    <n v="424"/>
    <n v="6"/>
    <n v="6"/>
    <n v="6"/>
    <n v="7"/>
    <n v="4"/>
    <n v="6.363636363636363E-2"/>
    <n v="3.6363636363636362E-2"/>
    <n v="1.75"/>
    <n v="1"/>
    <n v="10"/>
    <n v="1"/>
    <x v="1"/>
    <n v="7"/>
    <n v="10"/>
    <d v="2006-03-08T11:19:30"/>
    <d v="2009-07-30T13:58:32"/>
    <n v="1240.1104398148163"/>
    <n v="3.3975628488077159"/>
    <n v="3"/>
    <x v="36"/>
  </r>
  <r>
    <s v="chromosome"/>
    <n v="177"/>
    <n v="35"/>
    <n v="248"/>
    <n v="4"/>
    <n v="3"/>
    <n v="5.7966103999999996"/>
    <n v="12"/>
    <n v="6"/>
    <n v="6.7796610169491525E-2"/>
    <n v="3.3898305084745763E-2"/>
    <n v="2"/>
    <n v="0.75"/>
    <n v="10"/>
    <n v="1"/>
    <x v="1"/>
    <n v="1"/>
    <n v="5"/>
    <d v="2000-04-19T15:13:34"/>
    <d v="2004-02-09T16:11:19"/>
    <n v="1391.0401041666701"/>
    <n v="3.811068778538822"/>
    <n v="3"/>
    <x v="38"/>
  </r>
  <r>
    <s v="dnafrag"/>
    <n v="87"/>
    <n v="132"/>
    <n v="248"/>
    <n v="3"/>
    <n v="3"/>
    <n v="3.0689654000000002"/>
    <n v="6"/>
    <n v="2"/>
    <n v="6.8965517241379309E-2"/>
    <n v="2.2988505747126436E-2"/>
    <n v="3"/>
    <n v="1"/>
    <n v="10"/>
    <n v="1"/>
    <x v="1"/>
    <n v="3"/>
    <n v="5"/>
    <d v="2002-02-03T16:47:00"/>
    <d v="2004-02-09T16:11:19"/>
    <n v="735.97521990740643"/>
    <n v="2.0163704654997434"/>
    <n v="2"/>
    <x v="14"/>
  </r>
  <r>
    <s v="clone"/>
    <n v="212"/>
    <n v="0"/>
    <n v="248"/>
    <n v="4"/>
    <n v="8"/>
    <n v="8.1462269999999997"/>
    <n v="17"/>
    <n v="8"/>
    <n v="8.0188679245283015E-2"/>
    <n v="3.7735849056603772E-2"/>
    <n v="2.125"/>
    <n v="2"/>
    <n v="10"/>
    <n v="1"/>
    <x v="1"/>
    <n v="0"/>
    <n v="5"/>
    <d v="1999-10-10T18:24:24"/>
    <d v="2004-02-09T16:11:19"/>
    <n v="1582.9075810185168"/>
    <n v="4.3367330986808676"/>
    <n v="4"/>
    <x v="39"/>
  </r>
  <r>
    <s v="regulatory_feature_object"/>
    <n v="96"/>
    <n v="282"/>
    <n v="377"/>
    <n v="3"/>
    <n v="5"/>
    <n v="4.8958335000000002"/>
    <n v="8"/>
    <n v="4"/>
    <n v="8.3333333333333329E-2"/>
    <n v="4.1666666666666664E-2"/>
    <n v="2"/>
    <n v="1.6666666666666667"/>
    <n v="10"/>
    <n v="1"/>
    <x v="1"/>
    <n v="6"/>
    <n v="9"/>
    <d v="2005-04-05T18:43:08"/>
    <d v="2008-01-24T09:40:47"/>
    <n v="1023.6233680555524"/>
    <n v="2.8044475837138423"/>
    <n v="2"/>
    <x v="40"/>
  </r>
  <r>
    <s v="ghost"/>
    <n v="84"/>
    <n v="9"/>
    <n v="92"/>
    <n v="4"/>
    <n v="5"/>
    <n v="4.9404763999999997"/>
    <n v="8"/>
    <n v="4"/>
    <n v="9.5238095238095233E-2"/>
    <n v="4.7619047619047616E-2"/>
    <n v="2"/>
    <n v="1.25"/>
    <n v="10"/>
    <n v="1"/>
    <x v="1"/>
    <n v="1"/>
    <n v="2"/>
    <d v="2000-01-10T15:10:57"/>
    <d v="2001-05-25T13:02:23"/>
    <n v="500.91071759258921"/>
    <n v="1.3723581303906554"/>
    <n v="1"/>
    <x v="41"/>
  </r>
  <r>
    <s v="symmetric_contig_feature"/>
    <n v="30"/>
    <n v="63"/>
    <n v="92"/>
    <n v="6"/>
    <n v="8"/>
    <n v="7.4666667000000002"/>
    <n v="3"/>
    <n v="1"/>
    <n v="0.1"/>
    <n v="3.3333333333333333E-2"/>
    <n v="3"/>
    <n v="1.3333333333333333"/>
    <n v="10"/>
    <n v="1"/>
    <x v="1"/>
    <n v="2"/>
    <n v="2"/>
    <d v="2000-11-24T11:25:40"/>
    <d v="2001-05-25T13:02:23"/>
    <n v="182.06716435185081"/>
    <n v="0.4988141489091803"/>
    <n v="0"/>
    <x v="31"/>
  </r>
  <r>
    <s v="regulatory_factor_coding"/>
    <n v="89"/>
    <n v="289"/>
    <n v="377"/>
    <n v="3"/>
    <n v="3"/>
    <n v="3"/>
    <n v="9"/>
    <n v="3"/>
    <n v="0.10112359550561797"/>
    <n v="3.3707865168539325E-2"/>
    <n v="3"/>
    <n v="1"/>
    <n v="10"/>
    <n v="2"/>
    <x v="2"/>
    <n v="6"/>
    <n v="9"/>
    <d v="2005-09-07T11:53:27"/>
    <d v="2008-01-24T09:40:47"/>
    <n v="868.9078703703708"/>
    <n v="2.3805695078640294"/>
    <n v="2"/>
    <x v="42"/>
  </r>
  <r>
    <s v="contig"/>
    <n v="212"/>
    <n v="0"/>
    <n v="248"/>
    <n v="8"/>
    <n v="6"/>
    <n v="7.8820753000000003"/>
    <n v="24"/>
    <n v="9"/>
    <n v="0.11320754716981132"/>
    <n v="4.2452830188679243E-2"/>
    <n v="2.6666666666666665"/>
    <n v="0.75"/>
    <n v="10"/>
    <n v="2"/>
    <x v="2"/>
    <n v="0"/>
    <n v="5"/>
    <d v="1999-10-10T18:24:24"/>
    <d v="2004-02-09T16:11:19"/>
    <n v="1582.9075810185168"/>
    <n v="4.3367330986808676"/>
    <n v="4"/>
    <x v="39"/>
  </r>
  <r>
    <s v="analysisprocess"/>
    <n v="61"/>
    <n v="72"/>
    <n v="132"/>
    <n v="14"/>
    <n v="14"/>
    <n v="14"/>
    <n v="7"/>
    <n v="6"/>
    <n v="0.11475409836065574"/>
    <n v="9.8360655737704916E-2"/>
    <n v="1.1666666666666667"/>
    <n v="1"/>
    <n v="10"/>
    <n v="2"/>
    <x v="2"/>
    <n v="2"/>
    <n v="3"/>
    <d v="2001-01-26T22:16:19"/>
    <d v="2002-02-03T16:47:00"/>
    <n v="372.77130787037459"/>
    <n v="1.0212912544393824"/>
    <n v="1"/>
    <x v="43"/>
  </r>
  <r>
    <s v="objectXref"/>
    <n v="52"/>
    <n v="81"/>
    <n v="132"/>
    <n v="3"/>
    <n v="4"/>
    <n v="3.5961536999999999"/>
    <n v="7"/>
    <n v="3"/>
    <n v="0.13461538461538461"/>
    <n v="5.7692307692307696E-2"/>
    <n v="2.3333333333333335"/>
    <n v="1.3333333333333333"/>
    <n v="10"/>
    <n v="2"/>
    <x v="2"/>
    <n v="2"/>
    <n v="3"/>
    <d v="2001-04-04T14:16:02"/>
    <d v="2002-02-03T16:47:00"/>
    <n v="305.10483796296467"/>
    <n v="0.83590366565195795"/>
    <n v="0"/>
    <x v="26"/>
  </r>
  <r>
    <s v="map_density"/>
    <n v="165"/>
    <n v="85"/>
    <n v="249"/>
    <n v="5"/>
    <n v="5"/>
    <n v="5"/>
    <n v="24"/>
    <n v="7"/>
    <n v="0.14545454545454545"/>
    <n v="4.2424242424242427E-2"/>
    <n v="3.4285714285714284"/>
    <n v="1"/>
    <n v="10"/>
    <n v="2"/>
    <x v="2"/>
    <n v="2"/>
    <n v="5"/>
    <d v="2001-04-23T14:07:20"/>
    <d v="2004-02-12T10:17:36"/>
    <n v="1024.8404629629658"/>
    <n v="2.8077820903094954"/>
    <n v="2"/>
    <x v="44"/>
  </r>
  <r>
    <s v="oligo_feature"/>
    <n v="110"/>
    <n v="315"/>
    <n v="424"/>
    <n v="8"/>
    <n v="8"/>
    <n v="8"/>
    <n v="17"/>
    <n v="5"/>
    <n v="0.15454545454545454"/>
    <n v="4.5454545454545456E-2"/>
    <n v="3.4"/>
    <n v="1"/>
    <n v="10"/>
    <n v="2"/>
    <x v="2"/>
    <n v="7"/>
    <n v="10"/>
    <d v="2006-03-08T11:19:30"/>
    <d v="2009-07-30T13:58:32"/>
    <n v="1240.1104398148163"/>
    <n v="3.3975628488077159"/>
    <n v="3"/>
    <x v="36"/>
  </r>
  <r>
    <s v="static_golden_path"/>
    <n v="79"/>
    <n v="50"/>
    <n v="132"/>
    <n v="11"/>
    <n v="12"/>
    <n v="11.050632"/>
    <n v="14"/>
    <n v="5"/>
    <n v="0.17721518987341772"/>
    <n v="6.3291139240506333E-2"/>
    <n v="2.8"/>
    <n v="1.0909090909090908"/>
    <n v="10"/>
    <n v="2"/>
    <x v="2"/>
    <n v="1"/>
    <n v="3"/>
    <d v="2000-07-14T16:19:20"/>
    <d v="2002-02-03T16:47:00"/>
    <n v="569.01921296296496"/>
    <n v="1.5589567478437396"/>
    <n v="1"/>
    <x v="45"/>
  </r>
  <r>
    <s v="contigoverlap"/>
    <n v="61"/>
    <n v="32"/>
    <n v="92"/>
    <n v="9"/>
    <n v="7"/>
    <n v="7.0327869999999999"/>
    <n v="11"/>
    <n v="4"/>
    <n v="0.18032786885245902"/>
    <n v="6.5573770491803282E-2"/>
    <n v="2.75"/>
    <n v="0.77777777777777779"/>
    <n v="10"/>
    <n v="2"/>
    <x v="2"/>
    <n v="1"/>
    <n v="2"/>
    <d v="2000-04-03T08:11:19"/>
    <d v="2001-05-25T13:02:23"/>
    <n v="417.20212962962978"/>
    <n v="1.1430195332318625"/>
    <n v="1"/>
    <x v="46"/>
  </r>
  <r>
    <s v="feature"/>
    <n v="133"/>
    <n v="0"/>
    <n v="132"/>
    <n v="8"/>
    <n v="15"/>
    <n v="13.075188000000001"/>
    <n v="27"/>
    <n v="12"/>
    <n v="0.20300751879699247"/>
    <n v="9.0225563909774431E-2"/>
    <n v="2.25"/>
    <n v="1.875"/>
    <n v="10"/>
    <n v="2"/>
    <x v="2"/>
    <n v="0"/>
    <n v="3"/>
    <d v="1999-10-10T18:24:24"/>
    <d v="2002-02-03T16:47:00"/>
    <n v="846.93236111111037"/>
    <n v="2.3203626331811242"/>
    <n v="2"/>
    <x v="47"/>
  </r>
  <r>
    <s v="regulatory_feature"/>
    <n v="96"/>
    <n v="282"/>
    <n v="377"/>
    <n v="9"/>
    <n v="8"/>
    <n v="8.0520829999999997"/>
    <n v="20"/>
    <n v="6"/>
    <n v="0.20833333333333334"/>
    <n v="6.25E-2"/>
    <n v="3.3333333333333335"/>
    <n v="0.88888888888888884"/>
    <n v="10"/>
    <n v="2"/>
    <x v="2"/>
    <n v="6"/>
    <n v="9"/>
    <d v="2005-04-05T18:43:08"/>
    <d v="2008-01-24T09:40:47"/>
    <n v="1023.6233680555524"/>
    <n v="2.8044475837138423"/>
    <n v="2"/>
    <x v="40"/>
  </r>
  <r>
    <s v="regulatory_search_region"/>
    <n v="84"/>
    <n v="294"/>
    <n v="377"/>
    <n v="9"/>
    <n v="9"/>
    <n v="9"/>
    <n v="20"/>
    <n v="7"/>
    <n v="0.23809523809523808"/>
    <n v="8.3333333333333329E-2"/>
    <n v="2.8571428571428572"/>
    <n v="1"/>
    <n v="10"/>
    <n v="2"/>
    <x v="2"/>
    <n v="7"/>
    <n v="9"/>
    <d v="2005-11-04T13:31:18"/>
    <d v="2008-01-24T09:40:47"/>
    <n v="810.83991898148088"/>
    <n v="2.2214792300862491"/>
    <n v="2"/>
    <x v="48"/>
  </r>
  <r>
    <s v="contig_landmarkMarker"/>
    <n v="31"/>
    <n v="84"/>
    <n v="116"/>
    <n v="3"/>
    <n v="7"/>
    <n v="6.0967739999999999"/>
    <n v="10"/>
    <n v="2"/>
    <n v="0.32258064516129031"/>
    <n v="6.4516129032258063E-2"/>
    <n v="5"/>
    <n v="2.3333333333333335"/>
    <n v="10"/>
    <n v="2"/>
    <x v="2"/>
    <n v="2"/>
    <n v="2"/>
    <d v="2001-04-23T13:15:02"/>
    <d v="2001-10-10T12:48:32"/>
    <n v="169.98159722222044"/>
    <n v="0.4657030060882752"/>
    <n v="0"/>
    <x v="49"/>
  </r>
  <r>
    <s v="attrib_type"/>
    <n v="295"/>
    <n v="228"/>
    <s v="-"/>
    <n v="4"/>
    <n v="4"/>
    <n v="4"/>
    <n v="0"/>
    <n v="0"/>
    <n v="0"/>
    <n v="0"/>
    <m/>
    <n v="1"/>
    <n v="20"/>
    <n v="0"/>
    <x v="3"/>
    <n v="4"/>
    <m/>
    <d v="2003-08-20T16:45:15"/>
    <d v="2013-02-04T12:26:49"/>
    <n v="3455.8205324074079"/>
    <n v="9.4680014586504324"/>
    <n v="9"/>
    <x v="50"/>
  </r>
  <r>
    <s v="misc_feature"/>
    <n v="297"/>
    <n v="226"/>
    <s v="-"/>
    <n v="5"/>
    <n v="5"/>
    <n v="5"/>
    <n v="0"/>
    <n v="0"/>
    <n v="0"/>
    <n v="0"/>
    <m/>
    <n v="1"/>
    <n v="20"/>
    <n v="0"/>
    <x v="3"/>
    <n v="4"/>
    <m/>
    <d v="2003-08-15T12:55:57"/>
    <d v="2013-02-04T12:26:49"/>
    <n v="3460.9797685185185"/>
    <n v="9.4821363521055311"/>
    <n v="9"/>
    <x v="51"/>
  </r>
  <r>
    <s v="misc_feature_misc_set"/>
    <n v="297"/>
    <n v="226"/>
    <s v="-"/>
    <n v="2"/>
    <n v="2"/>
    <n v="2"/>
    <n v="0"/>
    <n v="0"/>
    <n v="0"/>
    <n v="0"/>
    <m/>
    <n v="1"/>
    <n v="20"/>
    <n v="0"/>
    <x v="3"/>
    <n v="4"/>
    <m/>
    <d v="2003-08-15T12:55:57"/>
    <d v="2013-02-04T12:26:49"/>
    <n v="3460.9797685185185"/>
    <n v="9.4821363521055311"/>
    <n v="9"/>
    <x v="51"/>
  </r>
  <r>
    <s v="operon_transcript_gene"/>
    <n v="48"/>
    <n v="481"/>
    <s v="-"/>
    <n v="2"/>
    <n v="2"/>
    <n v="2"/>
    <n v="0"/>
    <n v="0"/>
    <n v="0"/>
    <n v="0"/>
    <m/>
    <n v="1"/>
    <n v="20"/>
    <n v="0"/>
    <x v="3"/>
    <n v="12"/>
    <m/>
    <d v="2011-07-13T10:58:06"/>
    <d v="2013-02-04T12:26:49"/>
    <n v="572.06160879629897"/>
    <n v="1.5672920788939697"/>
    <n v="1"/>
    <x v="52"/>
  </r>
  <r>
    <s v="seq_region_mapping"/>
    <n v="135"/>
    <n v="381"/>
    <s v="-"/>
    <n v="3"/>
    <n v="3"/>
    <n v="3"/>
    <n v="0"/>
    <n v="0"/>
    <n v="0"/>
    <n v="0"/>
    <m/>
    <n v="1"/>
    <n v="20"/>
    <n v="0"/>
    <x v="3"/>
    <n v="9"/>
    <m/>
    <d v="2008-05-12T08:25:22"/>
    <d v="2013-02-04T12:26:49"/>
    <n v="1729.1676736111112"/>
    <n v="4.7374456811263324"/>
    <n v="4"/>
    <x v="53"/>
  </r>
  <r>
    <s v="splicing_event_feature"/>
    <n v="114"/>
    <n v="415"/>
    <s v="-"/>
    <n v="9"/>
    <n v="9"/>
    <n v="9"/>
    <n v="0"/>
    <n v="0"/>
    <n v="0"/>
    <n v="0"/>
    <m/>
    <n v="1"/>
    <n v="20"/>
    <n v="0"/>
    <x v="3"/>
    <n v="10"/>
    <m/>
    <d v="2009-05-06T13:35:09"/>
    <d v="2013-02-04T12:26:49"/>
    <n v="1369.9525462962993"/>
    <n v="3.7532946473871212"/>
    <n v="3"/>
    <x v="54"/>
  </r>
  <r>
    <s v="splicing_transcript_pair"/>
    <n v="114"/>
    <n v="415"/>
    <s v="-"/>
    <n v="4"/>
    <n v="4"/>
    <n v="4"/>
    <n v="0"/>
    <n v="0"/>
    <n v="0"/>
    <n v="0"/>
    <m/>
    <n v="1"/>
    <n v="20"/>
    <n v="0"/>
    <x v="3"/>
    <n v="10"/>
    <m/>
    <d v="2009-05-06T13:35:09"/>
    <d v="2013-02-04T12:26:49"/>
    <n v="1369.9525462962993"/>
    <n v="3.7532946473871212"/>
    <n v="3"/>
    <x v="54"/>
  </r>
  <r>
    <s v="transcript_intron_supporting_evidence"/>
    <n v="18"/>
    <n v="511"/>
    <s v="-"/>
    <n v="4"/>
    <n v="4"/>
    <n v="4"/>
    <n v="0"/>
    <n v="0"/>
    <n v="0"/>
    <n v="0"/>
    <m/>
    <n v="1"/>
    <n v="20"/>
    <n v="0"/>
    <x v="3"/>
    <n v="13"/>
    <m/>
    <d v="2012-06-06T10:15:00"/>
    <d v="2013-02-04T12:26:49"/>
    <n v="243.09153935185168"/>
    <n v="0.6660042174023334"/>
    <n v="0"/>
    <x v="55"/>
  </r>
  <r>
    <s v="unconventional_transcript_association"/>
    <n v="186"/>
    <n v="343"/>
    <s v="-"/>
    <n v="3"/>
    <n v="3"/>
    <n v="3"/>
    <n v="0"/>
    <n v="0"/>
    <n v="0"/>
    <n v="0"/>
    <m/>
    <n v="1"/>
    <n v="20"/>
    <n v="0"/>
    <x v="3"/>
    <n v="8"/>
    <m/>
    <d v="2006-10-12T14:52:42"/>
    <d v="2013-02-04T12:26:49"/>
    <n v="2306.8986921296309"/>
    <n v="6.3202703893962493"/>
    <n v="6"/>
    <x v="56"/>
  </r>
  <r>
    <s v="unmapped_reason"/>
    <n v="219"/>
    <n v="309"/>
    <s v="-"/>
    <n v="3"/>
    <n v="3"/>
    <n v="3"/>
    <n v="0"/>
    <n v="0"/>
    <n v="0"/>
    <n v="0"/>
    <m/>
    <n v="1"/>
    <n v="20"/>
    <n v="0"/>
    <x v="3"/>
    <n v="7"/>
    <m/>
    <d v="2006-02-16T12:57:42"/>
    <d v="2013-02-04T12:26:49"/>
    <n v="2544.9785532407404"/>
    <n v="6.9725439814814809"/>
    <n v="6"/>
    <x v="57"/>
  </r>
  <r>
    <s v="misc_set"/>
    <n v="297"/>
    <n v="226"/>
    <s v="-"/>
    <n v="5"/>
    <n v="5"/>
    <n v="5"/>
    <n v="1"/>
    <n v="1"/>
    <n v="3.3670033670033669E-3"/>
    <n v="3.3670033670033669E-3"/>
    <n v="1"/>
    <n v="1"/>
    <n v="20"/>
    <n v="1"/>
    <x v="4"/>
    <n v="4"/>
    <m/>
    <d v="2003-08-15T12:55:57"/>
    <d v="2013-02-04T12:26:49"/>
    <n v="3460.9797685185185"/>
    <n v="9.4821363521055311"/>
    <n v="9"/>
    <x v="51"/>
  </r>
  <r>
    <s v="seq_region_attrib"/>
    <n v="295"/>
    <n v="228"/>
    <s v="-"/>
    <n v="3"/>
    <n v="3"/>
    <n v="3"/>
    <n v="1"/>
    <n v="1"/>
    <n v="3.3898305084745762E-3"/>
    <n v="3.3898305084745762E-3"/>
    <n v="1"/>
    <n v="1"/>
    <n v="20"/>
    <n v="1"/>
    <x v="4"/>
    <n v="4"/>
    <m/>
    <d v="2003-08-20T16:45:15"/>
    <d v="2013-02-04T12:26:49"/>
    <n v="3455.8205324074079"/>
    <n v="9.4680014586504324"/>
    <n v="9"/>
    <x v="50"/>
  </r>
  <r>
    <s v="transcript_attrib"/>
    <n v="266"/>
    <n v="263"/>
    <s v="-"/>
    <n v="3"/>
    <n v="3"/>
    <n v="3"/>
    <n v="1"/>
    <n v="1"/>
    <n v="3.7593984962406013E-3"/>
    <n v="3.7593984962406013E-3"/>
    <n v="1"/>
    <n v="1"/>
    <n v="20"/>
    <n v="1"/>
    <x v="4"/>
    <n v="5"/>
    <m/>
    <d v="2004-06-30T15:14:54"/>
    <d v="2013-02-04T12:26:49"/>
    <n v="3140.883275462962"/>
    <n v="8.605159658802636"/>
    <n v="8"/>
    <x v="58"/>
  </r>
  <r>
    <s v="translation_attrib"/>
    <n v="266"/>
    <n v="263"/>
    <s v="-"/>
    <n v="3"/>
    <n v="3"/>
    <n v="3"/>
    <n v="1"/>
    <n v="1"/>
    <n v="3.7593984962406013E-3"/>
    <n v="3.7593984962406013E-3"/>
    <n v="1"/>
    <n v="1"/>
    <n v="20"/>
    <n v="1"/>
    <x v="4"/>
    <n v="5"/>
    <m/>
    <d v="2004-06-30T15:14:54"/>
    <d v="2013-02-04T12:26:49"/>
    <n v="3140.883275462962"/>
    <n v="8.605159658802636"/>
    <n v="8"/>
    <x v="58"/>
  </r>
  <r>
    <s v="gene_attrib"/>
    <n v="223"/>
    <n v="295"/>
    <s v="-"/>
    <n v="3"/>
    <n v="3"/>
    <n v="3"/>
    <n v="1"/>
    <n v="1"/>
    <n v="4.4843049327354259E-3"/>
    <n v="4.4843049327354259E-3"/>
    <n v="1"/>
    <n v="1"/>
    <n v="20"/>
    <n v="1"/>
    <x v="4"/>
    <n v="7"/>
    <m/>
    <d v="2005-11-07T14:42:48"/>
    <d v="2013-02-04T12:26:49"/>
    <n v="2645.9055671296301"/>
    <n v="7.2490563483003561"/>
    <n v="7"/>
    <x v="59"/>
  </r>
  <r>
    <s v="map"/>
    <n v="352"/>
    <n v="177"/>
    <s v="-"/>
    <n v="2"/>
    <n v="2"/>
    <n v="2"/>
    <n v="3"/>
    <n v="3"/>
    <n v="8.5227272727272721E-3"/>
    <n v="8.5227272727272721E-3"/>
    <n v="1"/>
    <n v="1"/>
    <n v="20"/>
    <n v="1"/>
    <x v="4"/>
    <n v="4"/>
    <m/>
    <d v="2003-01-29T11:56:23"/>
    <d v="2013-02-04T12:26:49"/>
    <n v="3659.0211342592593"/>
    <n v="10.024715436326737"/>
    <n v="10"/>
    <x v="60"/>
  </r>
  <r>
    <s v="interpro"/>
    <n v="466"/>
    <n v="53"/>
    <s v="-"/>
    <n v="2"/>
    <n v="2"/>
    <n v="2"/>
    <n v="4"/>
    <n v="4"/>
    <n v="8.5836909871244635E-3"/>
    <n v="8.5836909871244635E-3"/>
    <n v="1"/>
    <n v="1"/>
    <n v="20"/>
    <n v="1"/>
    <x v="4"/>
    <n v="1"/>
    <m/>
    <d v="2000-09-02T11:52:39"/>
    <d v="2013-02-04T12:26:49"/>
    <n v="4538.023726851854"/>
    <n v="12.43294171740234"/>
    <n v="12"/>
    <x v="61"/>
  </r>
  <r>
    <s v="external_synonym"/>
    <n v="396"/>
    <n v="133"/>
    <s v="-"/>
    <n v="2"/>
    <n v="2"/>
    <n v="2"/>
    <n v="4"/>
    <n v="4"/>
    <n v="1.0101010101010102E-2"/>
    <n v="1.0101010101010102E-2"/>
    <n v="1"/>
    <n v="1"/>
    <n v="20"/>
    <n v="1"/>
    <x v="4"/>
    <n v="3"/>
    <m/>
    <d v="2002-02-03T16:50:53"/>
    <d v="2013-02-04T12:26:49"/>
    <n v="4018.8166203703731"/>
    <n v="11.010456494165405"/>
    <n v="11"/>
    <x v="62"/>
  </r>
  <r>
    <s v="misc_attrib"/>
    <n v="297"/>
    <n v="226"/>
    <s v="-"/>
    <n v="3"/>
    <n v="3"/>
    <n v="3"/>
    <n v="3"/>
    <n v="2"/>
    <n v="1.0101010101010102E-2"/>
    <n v="6.7340067340067337E-3"/>
    <n v="1.5"/>
    <n v="1"/>
    <n v="20"/>
    <n v="1"/>
    <x v="4"/>
    <n v="4"/>
    <m/>
    <d v="2003-08-15T12:55:57"/>
    <d v="2013-02-04T12:26:49"/>
    <n v="3460.9797685185185"/>
    <n v="9.4821363521055311"/>
    <n v="9"/>
    <x v="51"/>
  </r>
  <r>
    <s v="ditag"/>
    <n v="197"/>
    <n v="332"/>
    <s v="-"/>
    <n v="5"/>
    <n v="5"/>
    <n v="5"/>
    <n v="2"/>
    <n v="2"/>
    <n v="1.015228426395939E-2"/>
    <n v="1.015228426395939E-2"/>
    <n v="1"/>
    <n v="1"/>
    <n v="20"/>
    <n v="1"/>
    <x v="4"/>
    <n v="7"/>
    <m/>
    <d v="2006-06-28T08:40:54"/>
    <d v="2013-02-04T12:26:49"/>
    <n v="2413.1568865740774"/>
    <n v="6.6113887303399377"/>
    <n v="6"/>
    <x v="63"/>
  </r>
  <r>
    <s v="analysis_description"/>
    <n v="252"/>
    <n v="277"/>
    <s v="-"/>
    <n v="3"/>
    <n v="5"/>
    <n v="4.5"/>
    <n v="3"/>
    <n v="3"/>
    <n v="1.1904761904761904E-2"/>
    <n v="1.1904761904761904E-2"/>
    <n v="1"/>
    <n v="1.6666666666666667"/>
    <n v="20"/>
    <n v="1"/>
    <x v="4"/>
    <n v="6"/>
    <m/>
    <d v="2005-01-19T15:57:01"/>
    <d v="2013-02-04T12:26:49"/>
    <n v="2937.8540277777793"/>
    <n v="8.0489151445966556"/>
    <n v="8"/>
    <x v="64"/>
  </r>
  <r>
    <s v="ontology_xref"/>
    <n v="83"/>
    <n v="446"/>
    <s v="-"/>
    <n v="3"/>
    <n v="3"/>
    <n v="3"/>
    <n v="1"/>
    <n v="1"/>
    <n v="1.2048192771084338E-2"/>
    <n v="1.2048192771084338E-2"/>
    <n v="1"/>
    <n v="1"/>
    <n v="20"/>
    <n v="1"/>
    <x v="4"/>
    <n v="11"/>
    <m/>
    <d v="2010-08-25T13:53:30"/>
    <d v="2013-02-04T12:26:49"/>
    <n v="893.93980324074073"/>
    <n v="2.4491501458650431"/>
    <n v="2"/>
    <x v="65"/>
  </r>
  <r>
    <s v="seq_region_synonym"/>
    <n v="79"/>
    <n v="450"/>
    <s v="-"/>
    <n v="4"/>
    <n v="4"/>
    <n v="4"/>
    <n v="1"/>
    <n v="1"/>
    <n v="1.2658227848101266E-2"/>
    <n v="1.2658227848101266E-2"/>
    <n v="1"/>
    <n v="1"/>
    <n v="20"/>
    <n v="1"/>
    <x v="4"/>
    <n v="12"/>
    <m/>
    <d v="2010-11-11T10:09:29"/>
    <d v="2013-02-04T12:26:49"/>
    <n v="816.0953703703708"/>
    <n v="2.2358777270421117"/>
    <n v="2"/>
    <x v="66"/>
  </r>
  <r>
    <s v="seq_region"/>
    <n v="315"/>
    <n v="208"/>
    <s v="-"/>
    <n v="6"/>
    <n v="4"/>
    <n v="4.0063490000000002"/>
    <n v="4"/>
    <n v="1"/>
    <n v="1.2698412698412698E-2"/>
    <n v="3.1746031746031746E-3"/>
    <n v="4"/>
    <n v="0.66666666666666663"/>
    <n v="20"/>
    <n v="1"/>
    <x v="4"/>
    <n v="4"/>
    <m/>
    <d v="2003-07-25T17:18:09"/>
    <d v="2013-02-04T12:26:49"/>
    <n v="3481.7976851851854"/>
    <n v="9.5391717402333853"/>
    <n v="9"/>
    <x v="67"/>
  </r>
  <r>
    <s v="meta_coord"/>
    <n v="304"/>
    <n v="219"/>
    <s v="-"/>
    <n v="2"/>
    <n v="3"/>
    <n v="2.8618421999999999"/>
    <n v="4"/>
    <n v="4"/>
    <n v="1.3157894736842105E-2"/>
    <n v="1.3157894736842105E-2"/>
    <n v="1"/>
    <n v="1.5"/>
    <n v="20"/>
    <n v="1"/>
    <x v="4"/>
    <n v="4"/>
    <m/>
    <d v="2003-07-30T15:39:58"/>
    <d v="2013-02-04T12:26:49"/>
    <n v="3476.86586805556"/>
    <n v="9.525659912480986"/>
    <n v="9"/>
    <x v="68"/>
  </r>
  <r>
    <s v="ditag_feature"/>
    <n v="197"/>
    <n v="332"/>
    <s v="-"/>
    <n v="13"/>
    <n v="13"/>
    <n v="13"/>
    <n v="3"/>
    <n v="3"/>
    <n v="1.5228426395939087E-2"/>
    <n v="1.5228426395939087E-2"/>
    <n v="1"/>
    <n v="1"/>
    <n v="20"/>
    <n v="1"/>
    <x v="4"/>
    <n v="7"/>
    <m/>
    <d v="2006-06-28T08:40:54"/>
    <d v="2013-02-04T12:26:49"/>
    <n v="2413.1568865740774"/>
    <n v="6.6113887303399377"/>
    <n v="6"/>
    <x v="63"/>
  </r>
  <r>
    <s v="splicing_event"/>
    <n v="114"/>
    <n v="415"/>
    <s v="-"/>
    <n v="8"/>
    <n v="8"/>
    <n v="8"/>
    <n v="2"/>
    <n v="1"/>
    <n v="1.7543859649122806E-2"/>
    <n v="8.771929824561403E-3"/>
    <n v="2"/>
    <n v="1"/>
    <n v="20"/>
    <n v="1"/>
    <x v="4"/>
    <n v="10"/>
    <m/>
    <d v="2009-05-06T13:35:09"/>
    <d v="2013-02-04T12:26:49"/>
    <n v="1369.9525462962993"/>
    <n v="3.7532946473871212"/>
    <n v="3"/>
    <x v="54"/>
  </r>
  <r>
    <s v="repeat_consensus"/>
    <n v="396"/>
    <n v="133"/>
    <s v="-"/>
    <n v="4"/>
    <n v="5"/>
    <n v="4.6868686999999998"/>
    <n v="7"/>
    <n v="5"/>
    <n v="1.7676767676767676E-2"/>
    <n v="1.2626262626262626E-2"/>
    <n v="1.4"/>
    <n v="1.25"/>
    <n v="20"/>
    <n v="1"/>
    <x v="4"/>
    <n v="3"/>
    <m/>
    <d v="2002-02-03T16:50:53"/>
    <d v="2013-02-04T12:26:49"/>
    <n v="4018.8166203703731"/>
    <n v="11.010456494165405"/>
    <n v="11"/>
    <x v="62"/>
  </r>
  <r>
    <s v="qtl_synonym"/>
    <n v="338"/>
    <n v="191"/>
    <s v="-"/>
    <n v="4"/>
    <n v="4"/>
    <n v="4"/>
    <n v="6"/>
    <n v="3"/>
    <n v="1.7751479289940829E-2"/>
    <n v="8.8757396449704144E-3"/>
    <n v="2"/>
    <n v="1"/>
    <n v="20"/>
    <n v="1"/>
    <x v="4"/>
    <n v="4"/>
    <m/>
    <d v="2003-04-09T12:00:18"/>
    <d v="2013-02-04T12:26:49"/>
    <n v="3589.0184143518563"/>
    <n v="9.8329271626078256"/>
    <n v="9"/>
    <x v="69"/>
  </r>
  <r>
    <s v="marker"/>
    <n v="352"/>
    <n v="177"/>
    <s v="-"/>
    <n v="7"/>
    <n v="8"/>
    <n v="7.9971589999999999"/>
    <n v="7"/>
    <n v="4"/>
    <n v="1.9886363636363636E-2"/>
    <n v="1.1363636363636364E-2"/>
    <n v="1.75"/>
    <n v="1.1428571428571428"/>
    <n v="20"/>
    <n v="1"/>
    <x v="4"/>
    <n v="4"/>
    <m/>
    <d v="2003-01-29T11:56:23"/>
    <d v="2013-02-04T12:26:49"/>
    <n v="3659.0211342592593"/>
    <n v="10.024715436326737"/>
    <n v="10"/>
    <x v="60"/>
  </r>
  <r>
    <s v="marker_synonym"/>
    <n v="352"/>
    <n v="177"/>
    <s v="-"/>
    <n v="4"/>
    <n v="4"/>
    <n v="4"/>
    <n v="7"/>
    <n v="4"/>
    <n v="1.9886363636363636E-2"/>
    <n v="1.1363636363636364E-2"/>
    <n v="1.75"/>
    <n v="1"/>
    <n v="20"/>
    <n v="1"/>
    <x v="4"/>
    <n v="4"/>
    <m/>
    <d v="2003-01-29T11:56:23"/>
    <d v="2013-02-04T12:26:49"/>
    <n v="3659.0211342592593"/>
    <n v="10.024715436326737"/>
    <n v="10"/>
    <x v="60"/>
  </r>
  <r>
    <s v="density_type"/>
    <n v="281"/>
    <n v="242"/>
    <s v="-"/>
    <n v="4"/>
    <n v="5"/>
    <n v="4.8220640000000001"/>
    <n v="6"/>
    <n v="6"/>
    <n v="2.1352313167259787E-2"/>
    <n v="2.1352313167259787E-2"/>
    <n v="1"/>
    <n v="1.25"/>
    <n v="20"/>
    <n v="1"/>
    <x v="4"/>
    <n v="5"/>
    <m/>
    <d v="2003-11-16T16:53:06"/>
    <d v="2013-02-04T12:26:49"/>
    <n v="3367.8150810185252"/>
    <n v="9.226890632927466"/>
    <n v="9"/>
    <x v="70"/>
  </r>
  <r>
    <s v="transcript_supporting_feature"/>
    <n v="246"/>
    <n v="283"/>
    <s v="-"/>
    <n v="3"/>
    <n v="3"/>
    <n v="3"/>
    <n v="6"/>
    <n v="3"/>
    <n v="2.4390243902439025E-2"/>
    <n v="1.2195121951219513E-2"/>
    <n v="2"/>
    <n v="1"/>
    <n v="20"/>
    <n v="1"/>
    <x v="4"/>
    <n v="6"/>
    <m/>
    <d v="2005-04-07T14:04:00"/>
    <d v="2013-02-04T12:26:49"/>
    <n v="2859.9325115740721"/>
    <n v="7.835431538559102"/>
    <n v="7"/>
    <x v="71"/>
  </r>
  <r>
    <s v="exon_transcript"/>
    <n v="529"/>
    <n v="0"/>
    <s v="-"/>
    <n v="3"/>
    <n v="3"/>
    <n v="3"/>
    <n v="13"/>
    <n v="5"/>
    <n v="2.4574669187145556E-2"/>
    <n v="9.4517958412098299E-3"/>
    <n v="2.6"/>
    <n v="1"/>
    <n v="20"/>
    <n v="1"/>
    <x v="4"/>
    <n v="0"/>
    <m/>
    <d v="1999-10-10T18:24:24"/>
    <d v="2013-02-04T12:26:49"/>
    <n v="4865.7516782407401"/>
    <n v="13.330826515728056"/>
    <n v="13"/>
    <x v="72"/>
  </r>
  <r>
    <s v="dependent_xref"/>
    <n v="114"/>
    <n v="415"/>
    <s v="-"/>
    <n v="3"/>
    <n v="3"/>
    <n v="3"/>
    <n v="3"/>
    <n v="1"/>
    <n v="2.6315789473684209E-2"/>
    <n v="8.771929824561403E-3"/>
    <n v="3"/>
    <n v="1"/>
    <n v="20"/>
    <n v="1"/>
    <x v="4"/>
    <n v="10"/>
    <m/>
    <d v="2009-05-06T13:35:09"/>
    <d v="2013-02-04T12:26:49"/>
    <n v="1369.9525462962993"/>
    <n v="3.7532946473871212"/>
    <n v="3"/>
    <x v="54"/>
  </r>
  <r>
    <s v="mapping_set"/>
    <n v="135"/>
    <n v="381"/>
    <s v="-"/>
    <n v="2"/>
    <n v="3"/>
    <n v="2.0666666"/>
    <n v="4"/>
    <n v="1"/>
    <n v="2.9629629629629631E-2"/>
    <n v="7.4074074074074077E-3"/>
    <n v="4"/>
    <n v="1.5"/>
    <n v="20"/>
    <n v="1"/>
    <x v="4"/>
    <n v="9"/>
    <m/>
    <d v="2008-05-12T08:25:22"/>
    <d v="2013-02-04T12:26:49"/>
    <n v="1729.1676736111112"/>
    <n v="4.7374456811263324"/>
    <n v="4"/>
    <x v="53"/>
  </r>
  <r>
    <s v="object_xref"/>
    <n v="396"/>
    <n v="133"/>
    <s v="-"/>
    <n v="4"/>
    <n v="6"/>
    <n v="4.7045455"/>
    <n v="13"/>
    <n v="10"/>
    <n v="3.2828282828282832E-2"/>
    <n v="2.5252525252525252E-2"/>
    <n v="1.3"/>
    <n v="1.5"/>
    <n v="20"/>
    <n v="1"/>
    <x v="4"/>
    <n v="3"/>
    <m/>
    <d v="2002-02-03T16:50:53"/>
    <d v="2013-02-04T12:26:49"/>
    <n v="4018.8166203703731"/>
    <n v="11.010456494165405"/>
    <n v="11"/>
    <x v="62"/>
  </r>
  <r>
    <s v="peptide_archive"/>
    <n v="333"/>
    <n v="196"/>
    <s v="-"/>
    <n v="3"/>
    <n v="3"/>
    <n v="3"/>
    <n v="11"/>
    <n v="8"/>
    <n v="3.3033033033033031E-2"/>
    <n v="2.4024024024024024E-2"/>
    <n v="1.375"/>
    <n v="1"/>
    <n v="20"/>
    <n v="1"/>
    <x v="4"/>
    <n v="4"/>
    <m/>
    <d v="2003-05-21T09:25:37"/>
    <d v="2013-02-04T12:26:49"/>
    <n v="3547.1258333333317"/>
    <n v="9.7181529680365255"/>
    <n v="9"/>
    <x v="73"/>
  </r>
  <r>
    <s v="alt_allele"/>
    <n v="283"/>
    <n v="240"/>
    <s v="-"/>
    <n v="2"/>
    <n v="3"/>
    <n v="2.1731448000000002"/>
    <n v="10"/>
    <n v="7"/>
    <n v="3.5335689045936397E-2"/>
    <n v="2.4734982332155476E-2"/>
    <n v="1.4285714285714286"/>
    <n v="1.5"/>
    <n v="20"/>
    <n v="1"/>
    <x v="4"/>
    <n v="4"/>
    <m/>
    <d v="2003-10-03T14:48:11"/>
    <d v="2013-02-04T12:26:49"/>
    <n v="3411.9018287037034"/>
    <n v="9.3476762430238445"/>
    <n v="9"/>
    <x v="74"/>
  </r>
  <r>
    <s v="mapping_session"/>
    <n v="334"/>
    <n v="195"/>
    <s v="-"/>
    <n v="5"/>
    <n v="8"/>
    <n v="6.5419163999999999"/>
    <n v="12"/>
    <n v="6"/>
    <n v="3.5928143712574849E-2"/>
    <n v="1.7964071856287425E-2"/>
    <n v="2"/>
    <n v="1.6"/>
    <n v="20"/>
    <n v="1"/>
    <x v="4"/>
    <n v="4"/>
    <m/>
    <d v="2003-04-30T16:24:33"/>
    <d v="2013-02-04T12:26:49"/>
    <n v="3567.834907407414"/>
    <n v="9.774890157280586"/>
    <n v="9"/>
    <x v="75"/>
  </r>
  <r>
    <s v="dnac"/>
    <n v="328"/>
    <n v="201"/>
    <s v="-"/>
    <n v="4"/>
    <n v="3"/>
    <n v="3.0975609999999998"/>
    <n v="12"/>
    <n v="7"/>
    <n v="3.6585365853658534E-2"/>
    <n v="2.1341463414634148E-2"/>
    <n v="1.7142857142857142"/>
    <n v="0.75"/>
    <n v="20"/>
    <n v="1"/>
    <x v="4"/>
    <n v="4"/>
    <m/>
    <d v="2003-07-14T13:29:37"/>
    <d v="2013-02-04T12:26:49"/>
    <n v="3492.9563888888879"/>
    <n v="9.5697435312024322"/>
    <n v="9"/>
    <x v="76"/>
  </r>
  <r>
    <s v="meta"/>
    <n v="519"/>
    <n v="0"/>
    <s v="-"/>
    <n v="4"/>
    <n v="4"/>
    <n v="3.2947977000000002"/>
    <n v="19"/>
    <n v="14"/>
    <n v="3.6608863198458574E-2"/>
    <n v="2.6974951830443159E-2"/>
    <n v="1.3571428571428572"/>
    <n v="1"/>
    <n v="20"/>
    <n v="1"/>
    <x v="4"/>
    <n v="0"/>
    <m/>
    <d v="1999-10-10T18:24:24"/>
    <d v="2013-02-04T12:26:49"/>
    <n v="4865.7516782407401"/>
    <n v="13.330826515728056"/>
    <n v="13"/>
    <x v="72"/>
  </r>
  <r>
    <s v="dna"/>
    <n v="529"/>
    <n v="0"/>
    <s v="-"/>
    <n v="4"/>
    <n v="2"/>
    <n v="2.4593573000000002"/>
    <n v="21"/>
    <n v="14"/>
    <n v="3.9697542533081283E-2"/>
    <n v="2.6465028355387523E-2"/>
    <n v="1.5"/>
    <n v="0.5"/>
    <n v="20"/>
    <n v="1"/>
    <x v="4"/>
    <n v="0"/>
    <m/>
    <d v="1999-10-10T18:24:24"/>
    <d v="2013-02-04T12:26:49"/>
    <n v="4865.7516782407401"/>
    <n v="13.330826515728056"/>
    <n v="13"/>
    <x v="72"/>
  </r>
  <r>
    <s v="qtl"/>
    <n v="340"/>
    <n v="189"/>
    <s v="-"/>
    <n v="8"/>
    <n v="6"/>
    <n v="6.0117645"/>
    <n v="14"/>
    <n v="4"/>
    <n v="4.1176470588235294E-2"/>
    <n v="1.1764705882352941E-2"/>
    <n v="3.5"/>
    <n v="0.75"/>
    <n v="20"/>
    <n v="1"/>
    <x v="4"/>
    <n v="4"/>
    <m/>
    <d v="2003-03-14T11:16:57"/>
    <d v="2013-02-04T12:26:49"/>
    <n v="3615.0485185185171"/>
    <n v="9.9042425164890879"/>
    <n v="9"/>
    <x v="77"/>
  </r>
  <r>
    <s v="analysis"/>
    <n v="529"/>
    <n v="0"/>
    <s v="-"/>
    <n v="7"/>
    <n v="14"/>
    <n v="12.240076"/>
    <n v="22"/>
    <n v="11"/>
    <n v="4.1587901701323253E-2"/>
    <n v="2.0793950850661626E-2"/>
    <n v="2"/>
    <n v="2"/>
    <n v="20"/>
    <n v="1"/>
    <x v="4"/>
    <n v="0"/>
    <m/>
    <d v="1999-10-10T18:24:24"/>
    <d v="2013-02-04T12:26:49"/>
    <n v="4865.7516782407401"/>
    <n v="13.330826515728056"/>
    <n v="13"/>
    <x v="72"/>
  </r>
  <r>
    <s v="coord_system"/>
    <n v="314"/>
    <n v="209"/>
    <s v="-"/>
    <n v="4"/>
    <n v="6"/>
    <n v="5.3312099999999996"/>
    <n v="14"/>
    <n v="13"/>
    <n v="4.4585987261146494E-2"/>
    <n v="4.1401273885350316E-2"/>
    <n v="1.0769230769230769"/>
    <n v="1.5"/>
    <n v="20"/>
    <n v="1"/>
    <x v="4"/>
    <n v="4"/>
    <m/>
    <d v="2003-07-28T12:39:54"/>
    <d v="2013-02-04T12:26:49"/>
    <n v="3478.9909143518526"/>
    <n v="9.5314819571283635"/>
    <n v="9"/>
    <x v="78"/>
  </r>
  <r>
    <s v="stable_id_event"/>
    <n v="334"/>
    <n v="195"/>
    <s v="-"/>
    <n v="3"/>
    <n v="7"/>
    <n v="6.5748499999999996"/>
    <n v="15"/>
    <n v="9"/>
    <n v="4.4910179640718563E-2"/>
    <n v="2.6946107784431138E-2"/>
    <n v="1.6666666666666667"/>
    <n v="2.3333333333333335"/>
    <n v="20"/>
    <n v="1"/>
    <x v="4"/>
    <n v="4"/>
    <m/>
    <d v="2003-04-30T16:24:33"/>
    <d v="2013-02-04T12:26:49"/>
    <n v="3567.834907407414"/>
    <n v="9.774890157280586"/>
    <n v="9"/>
    <x v="75"/>
  </r>
  <r>
    <s v="gene_archive"/>
    <n v="333"/>
    <n v="196"/>
    <s v="-"/>
    <n v="7"/>
    <n v="8"/>
    <n v="7.6696695999999998"/>
    <n v="16"/>
    <n v="7"/>
    <n v="4.8048048048048048E-2"/>
    <n v="2.1021021021021023E-2"/>
    <n v="2.2857142857142856"/>
    <n v="1.1428571428571428"/>
    <n v="20"/>
    <n v="1"/>
    <x v="4"/>
    <n v="4"/>
    <m/>
    <d v="2003-05-21T09:25:37"/>
    <d v="2013-02-04T12:26:49"/>
    <n v="3547.1258333333317"/>
    <n v="9.7181529680365255"/>
    <n v="9"/>
    <x v="73"/>
  </r>
  <r>
    <s v="marker_map_location"/>
    <n v="352"/>
    <n v="177"/>
    <s v="-"/>
    <n v="6"/>
    <n v="6"/>
    <n v="6"/>
    <n v="17"/>
    <n v="7"/>
    <n v="4.8295454545454544E-2"/>
    <n v="1.9886363636363636E-2"/>
    <n v="2.4285714285714284"/>
    <n v="1"/>
    <n v="20"/>
    <n v="1"/>
    <x v="4"/>
    <n v="4"/>
    <m/>
    <d v="2003-01-29T11:56:23"/>
    <d v="2013-02-04T12:26:49"/>
    <n v="3659.0211342592593"/>
    <n v="10.024715436326737"/>
    <n v="10"/>
    <x v="60"/>
  </r>
  <r>
    <s v="prediction_exon"/>
    <n v="296"/>
    <n v="227"/>
    <s v="-"/>
    <n v="10"/>
    <n v="10"/>
    <n v="10"/>
    <n v="15"/>
    <n v="3"/>
    <n v="5.0675675675675678E-2"/>
    <n v="1.0135135135135136E-2"/>
    <n v="5"/>
    <n v="1"/>
    <n v="20"/>
    <n v="1"/>
    <x v="4"/>
    <n v="4"/>
    <m/>
    <d v="2003-08-19T13:01:51"/>
    <d v="2013-02-04T12:26:49"/>
    <n v="3456.975671296299"/>
    <n v="9.4711662227295861"/>
    <n v="9"/>
    <x v="79"/>
  </r>
  <r>
    <s v="density_feature"/>
    <n v="281"/>
    <n v="242"/>
    <s v="-"/>
    <n v="6"/>
    <n v="6"/>
    <n v="6"/>
    <n v="15"/>
    <n v="3"/>
    <n v="5.3380782918149468E-2"/>
    <n v="1.0676156583629894E-2"/>
    <n v="5"/>
    <n v="1"/>
    <n v="20"/>
    <n v="1"/>
    <x v="4"/>
    <n v="5"/>
    <m/>
    <d v="2003-11-16T16:53:06"/>
    <d v="2013-02-04T12:26:49"/>
    <n v="3367.8150810185252"/>
    <n v="9.226890632927466"/>
    <n v="9"/>
    <x v="70"/>
  </r>
  <r>
    <s v="translation"/>
    <n v="527"/>
    <n v="2"/>
    <s v="-"/>
    <n v="6"/>
    <n v="10"/>
    <n v="6.0777989999999997"/>
    <n v="30"/>
    <n v="9"/>
    <n v="5.6925996204933584E-2"/>
    <n v="1.7077798861480076E-2"/>
    <n v="3.3333333333333335"/>
    <n v="1.6666666666666667"/>
    <n v="20"/>
    <n v="1"/>
    <x v="4"/>
    <n v="1"/>
    <m/>
    <d v="1999-10-25T16:08:39"/>
    <d v="2013-02-04T12:26:49"/>
    <n v="4850.8459490740788"/>
    <n v="13.289988901572819"/>
    <n v="13"/>
    <x v="80"/>
  </r>
  <r>
    <s v="unmapped_object"/>
    <n v="219"/>
    <n v="309"/>
    <s v="-"/>
    <n v="10"/>
    <n v="11"/>
    <n v="10.835616"/>
    <n v="13"/>
    <n v="9"/>
    <n v="5.9360730593607303E-2"/>
    <n v="4.1095890410958902E-2"/>
    <n v="1.4444444444444444"/>
    <n v="1.1000000000000001"/>
    <n v="20"/>
    <n v="1"/>
    <x v="4"/>
    <n v="7"/>
    <m/>
    <d v="2006-02-16T12:57:42"/>
    <d v="2013-02-04T12:26:49"/>
    <n v="2544.9785532407404"/>
    <n v="6.9725439814814809"/>
    <n v="6"/>
    <x v="57"/>
  </r>
  <r>
    <s v="protein_feature"/>
    <n v="467"/>
    <n v="53"/>
    <s v="-"/>
    <n v="11"/>
    <n v="13"/>
    <n v="11.286937999999999"/>
    <n v="28"/>
    <n v="11"/>
    <n v="5.9957173447537475E-2"/>
    <n v="2.3554603854389723E-2"/>
    <n v="2.5454545454545454"/>
    <n v="1.1818181818181819"/>
    <n v="20"/>
    <n v="1"/>
    <x v="4"/>
    <n v="1"/>
    <m/>
    <d v="2000-09-02T11:52:39"/>
    <d v="2013-02-04T12:26:49"/>
    <n v="4538.023726851854"/>
    <n v="12.43294171740234"/>
    <n v="12"/>
    <x v="61"/>
  </r>
  <r>
    <s v="assembly_exception"/>
    <n v="315"/>
    <n v="208"/>
    <s v="-"/>
    <n v="8"/>
    <n v="9"/>
    <n v="8.9142860000000006"/>
    <n v="21"/>
    <n v="6"/>
    <n v="6.6666666666666666E-2"/>
    <n v="1.9047619047619049E-2"/>
    <n v="3.5"/>
    <n v="1.125"/>
    <n v="20"/>
    <n v="1"/>
    <x v="4"/>
    <n v="4"/>
    <m/>
    <d v="2003-07-25T17:18:09"/>
    <d v="2013-02-04T12:26:49"/>
    <n v="3481.7976851851854"/>
    <n v="9.5391717402333853"/>
    <n v="9"/>
    <x v="67"/>
  </r>
  <r>
    <s v="karyotype"/>
    <n v="455"/>
    <n v="73"/>
    <s v="-"/>
    <n v="5"/>
    <n v="6"/>
    <n v="5.6461540000000001"/>
    <n v="34"/>
    <n v="9"/>
    <n v="7.4725274725274723E-2"/>
    <n v="1.9780219780219779E-2"/>
    <n v="3.7777777777777777"/>
    <n v="1.2"/>
    <n v="20"/>
    <n v="1"/>
    <x v="4"/>
    <n v="2"/>
    <m/>
    <d v="2001-02-04T17:16:51"/>
    <d v="2013-02-04T12:26:49"/>
    <n v="4382.7985879629632"/>
    <n v="12.00766736428209"/>
    <n v="12"/>
    <x v="81"/>
  </r>
  <r>
    <s v="xref"/>
    <n v="396"/>
    <n v="133"/>
    <s v="-"/>
    <n v="6"/>
    <n v="8"/>
    <n v="7.1186866999999996"/>
    <n v="32"/>
    <n v="23"/>
    <n v="8.0808080808080815E-2"/>
    <n v="5.808080808080808E-2"/>
    <n v="1.3913043478260869"/>
    <n v="1.3333333333333333"/>
    <n v="20"/>
    <n v="1"/>
    <x v="4"/>
    <n v="3"/>
    <m/>
    <d v="2002-02-03T16:50:53"/>
    <d v="2013-02-04T12:26:49"/>
    <n v="4018.8166203703731"/>
    <n v="11.010456494165405"/>
    <n v="11"/>
    <x v="62"/>
  </r>
  <r>
    <s v="operon"/>
    <n v="48"/>
    <n v="481"/>
    <s v="-"/>
    <n v="7"/>
    <n v="11"/>
    <n v="10"/>
    <n v="4"/>
    <n v="1"/>
    <n v="8.3333333333333329E-2"/>
    <n v="2.0833333333333332E-2"/>
    <n v="4"/>
    <n v="1.5714285714285714"/>
    <n v="20"/>
    <n v="1"/>
    <x v="4"/>
    <n v="12"/>
    <m/>
    <d v="2011-07-13T10:58:06"/>
    <d v="2013-02-04T12:26:49"/>
    <n v="572.06160879629897"/>
    <n v="1.5672920788939697"/>
    <n v="1"/>
    <x v="52"/>
  </r>
  <r>
    <s v="operon_transcript"/>
    <n v="48"/>
    <n v="481"/>
    <s v="-"/>
    <n v="8"/>
    <n v="12"/>
    <n v="11"/>
    <n v="4"/>
    <n v="1"/>
    <n v="8.3333333333333329E-2"/>
    <n v="2.0833333333333332E-2"/>
    <n v="4"/>
    <n v="1.5"/>
    <n v="20"/>
    <n v="1"/>
    <x v="4"/>
    <n v="12"/>
    <m/>
    <d v="2011-07-13T10:58:06"/>
    <d v="2013-02-04T12:26:49"/>
    <n v="572.06160879629897"/>
    <n v="1.5672920788939697"/>
    <n v="1"/>
    <x v="52"/>
  </r>
  <r>
    <s v="data_file"/>
    <n v="35"/>
    <n v="494"/>
    <s v="-"/>
    <n v="8"/>
    <n v="8"/>
    <n v="8"/>
    <n v="3"/>
    <n v="1"/>
    <n v="8.5714285714285715E-2"/>
    <n v="2.8571428571428571E-2"/>
    <n v="3"/>
    <n v="1"/>
    <n v="20"/>
    <n v="1"/>
    <x v="4"/>
    <n v="12"/>
    <m/>
    <d v="2011-09-30T10:06:17"/>
    <d v="2013-02-04T12:26:49"/>
    <n v="493.0975925925959"/>
    <n v="1.3509523084728654"/>
    <n v="1"/>
    <x v="82"/>
  </r>
  <r>
    <s v="identity_xref"/>
    <n v="396"/>
    <n v="133"/>
    <s v="-"/>
    <n v="3"/>
    <n v="10"/>
    <n v="8.7449490000000001"/>
    <n v="34"/>
    <n v="10"/>
    <n v="8.5858585858585856E-2"/>
    <n v="2.5252525252525252E-2"/>
    <n v="3.4"/>
    <n v="3.3333333333333335"/>
    <n v="20"/>
    <n v="1"/>
    <x v="4"/>
    <n v="3"/>
    <m/>
    <d v="2002-02-03T16:50:53"/>
    <d v="2013-02-04T12:26:49"/>
    <n v="4018.8166203703731"/>
    <n v="11.010456494165405"/>
    <n v="11"/>
    <x v="62"/>
  </r>
  <r>
    <s v="marker_feature"/>
    <n v="352"/>
    <n v="177"/>
    <s v="-"/>
    <n v="8"/>
    <n v="7"/>
    <n v="7.0085224999999998"/>
    <n v="32"/>
    <n v="9"/>
    <n v="9.0909090909090912E-2"/>
    <n v="2.556818181818182E-2"/>
    <n v="3.5555555555555554"/>
    <n v="0.875"/>
    <n v="20"/>
    <n v="1"/>
    <x v="4"/>
    <n v="4"/>
    <m/>
    <d v="2003-01-29T11:56:23"/>
    <d v="2013-02-04T12:26:49"/>
    <n v="3659.0211342592593"/>
    <n v="10.024715436326737"/>
    <n v="10"/>
    <x v="60"/>
  </r>
  <r>
    <s v="qtl_feature"/>
    <n v="340"/>
    <n v="189"/>
    <s v="-"/>
    <n v="5"/>
    <n v="5"/>
    <n v="5"/>
    <n v="32"/>
    <n v="9"/>
    <n v="9.4117647058823528E-2"/>
    <n v="2.6470588235294117E-2"/>
    <n v="3.5555555555555554"/>
    <n v="1"/>
    <n v="20"/>
    <n v="1"/>
    <x v="4"/>
    <n v="4"/>
    <m/>
    <d v="2003-03-14T11:16:57"/>
    <d v="2013-02-04T12:26:49"/>
    <n v="3615.0485185185171"/>
    <n v="9.9042425164890879"/>
    <n v="9"/>
    <x v="77"/>
  </r>
  <r>
    <s v="simple_feature"/>
    <n v="396"/>
    <n v="133"/>
    <s v="-"/>
    <n v="8"/>
    <n v="8"/>
    <n v="8"/>
    <n v="38"/>
    <n v="10"/>
    <n v="9.5959595959595953E-2"/>
    <n v="2.5252525252525252E-2"/>
    <n v="3.8"/>
    <n v="1"/>
    <n v="20"/>
    <n v="1"/>
    <x v="4"/>
    <n v="3"/>
    <m/>
    <d v="2002-02-03T16:50:53"/>
    <d v="2013-02-04T12:26:49"/>
    <n v="4018.8166203703731"/>
    <n v="11.010456494165405"/>
    <n v="11"/>
    <x v="62"/>
  </r>
  <r>
    <s v="protein_align_feature"/>
    <n v="396"/>
    <n v="133"/>
    <s v="-"/>
    <n v="13"/>
    <n v="15"/>
    <n v="13.782828"/>
    <n v="40"/>
    <n v="11"/>
    <n v="0.10101010101010101"/>
    <n v="2.7777777777777776E-2"/>
    <n v="3.6363636363636362"/>
    <n v="1.1538461538461537"/>
    <n v="20"/>
    <n v="2"/>
    <x v="5"/>
    <n v="3"/>
    <m/>
    <d v="2002-02-03T16:50:53"/>
    <d v="2013-02-04T12:26:49"/>
    <n v="4018.8166203703731"/>
    <n v="11.010456494165405"/>
    <n v="11"/>
    <x v="62"/>
  </r>
  <r>
    <s v="prediction_transcript"/>
    <n v="365"/>
    <n v="143"/>
    <s v="-"/>
    <n v="11"/>
    <n v="7"/>
    <n v="7.6657533999999998"/>
    <n v="41"/>
    <n v="8"/>
    <n v="0.11232876712328767"/>
    <n v="2.1917808219178082E-2"/>
    <n v="5.125"/>
    <n v="0.63636363636363635"/>
    <n v="20"/>
    <n v="2"/>
    <x v="5"/>
    <n v="3"/>
    <m/>
    <d v="2002-04-23T13:57:57"/>
    <d v="2013-02-04T12:26:49"/>
    <n v="3939.9367129629609"/>
    <n v="10.794347158802633"/>
    <n v="10"/>
    <x v="83"/>
  </r>
  <r>
    <s v="dna_align_feature"/>
    <n v="396"/>
    <n v="133"/>
    <s v="-"/>
    <n v="15"/>
    <n v="18"/>
    <n v="15.482324"/>
    <n v="45"/>
    <n v="16"/>
    <n v="0.11363636363636363"/>
    <n v="4.0404040404040407E-2"/>
    <n v="2.8125"/>
    <n v="1.2"/>
    <n v="20"/>
    <n v="2"/>
    <x v="5"/>
    <n v="3"/>
    <m/>
    <d v="2002-02-03T16:50:53"/>
    <d v="2013-02-04T12:26:49"/>
    <n v="4018.8166203703731"/>
    <n v="11.010456494165405"/>
    <n v="11"/>
    <x v="62"/>
  </r>
  <r>
    <s v="repeat_feature"/>
    <n v="508"/>
    <n v="21"/>
    <s v="-"/>
    <n v="10"/>
    <n v="10"/>
    <n v="10"/>
    <n v="61"/>
    <n v="14"/>
    <n v="0.12007874015748031"/>
    <n v="2.7559055118110236E-2"/>
    <n v="4.3571428571428568"/>
    <n v="1"/>
    <n v="20"/>
    <n v="2"/>
    <x v="5"/>
    <n v="1"/>
    <m/>
    <d v="2000-01-20T13:59:03"/>
    <d v="2013-02-04T12:26:49"/>
    <n v="4763.9359490740753"/>
    <n v="13.051879312531714"/>
    <n v="13"/>
    <x v="84"/>
  </r>
  <r>
    <s v="transcript"/>
    <n v="529"/>
    <n v="0"/>
    <s v="-"/>
    <n v="2"/>
    <n v="17"/>
    <n v="8.4763710000000003"/>
    <n v="68"/>
    <n v="26"/>
    <n v="0.12854442344045369"/>
    <n v="4.9149338374291113E-2"/>
    <n v="2.6153846153846154"/>
    <n v="8.5"/>
    <n v="20"/>
    <n v="2"/>
    <x v="5"/>
    <n v="0"/>
    <m/>
    <d v="1999-10-10T18:24:24"/>
    <d v="2013-02-04T12:26:49"/>
    <n v="4865.7516782407401"/>
    <n v="13.330826515728056"/>
    <n v="13"/>
    <x v="72"/>
  </r>
  <r>
    <s v="supporting_feature"/>
    <n v="529"/>
    <n v="0"/>
    <s v="-"/>
    <n v="2"/>
    <n v="3"/>
    <n v="5.7088846999999996"/>
    <n v="73"/>
    <n v="13"/>
    <n v="0.13799621928166353"/>
    <n v="2.4574669187145556E-2"/>
    <n v="5.615384615384615"/>
    <n v="1.5"/>
    <n v="20"/>
    <n v="2"/>
    <x v="5"/>
    <n v="0"/>
    <m/>
    <d v="1999-10-10T18:24:24"/>
    <d v="2013-02-04T12:26:49"/>
    <n v="4865.7516782407401"/>
    <n v="13.330826515728056"/>
    <n v="13"/>
    <x v="72"/>
  </r>
  <r>
    <s v="gene"/>
    <n v="529"/>
    <n v="0"/>
    <s v="-"/>
    <n v="4"/>
    <n v="18"/>
    <n v="9.3005669999999991"/>
    <n v="75"/>
    <n v="31"/>
    <n v="0.14177693761814744"/>
    <n v="5.8601134215500943E-2"/>
    <n v="2.4193548387096775"/>
    <n v="4.5"/>
    <n v="20"/>
    <n v="2"/>
    <x v="5"/>
    <n v="0"/>
    <m/>
    <d v="1999-10-10T18:24:24"/>
    <d v="2013-02-04T12:26:49"/>
    <n v="4865.7516782407401"/>
    <n v="13.330826515728056"/>
    <n v="13"/>
    <x v="72"/>
  </r>
  <r>
    <s v="external_db"/>
    <n v="396"/>
    <n v="133"/>
    <s v="-"/>
    <n v="3"/>
    <n v="10"/>
    <n v="7.6742425000000001"/>
    <n v="59"/>
    <n v="50"/>
    <n v="0.14898989898989898"/>
    <n v="0.12626262626262627"/>
    <n v="1.18"/>
    <n v="3.3333333333333335"/>
    <n v="20"/>
    <n v="2"/>
    <x v="5"/>
    <n v="3"/>
    <m/>
    <d v="2002-02-03T16:50:53"/>
    <d v="2013-02-04T12:26:49"/>
    <n v="4018.8166203703731"/>
    <n v="11.010456494165405"/>
    <n v="11"/>
    <x v="62"/>
  </r>
  <r>
    <s v="exon"/>
    <n v="529"/>
    <n v="0"/>
    <s v="-"/>
    <n v="10"/>
    <n v="13"/>
    <n v="9.0056715000000001"/>
    <n v="87"/>
    <n v="26"/>
    <n v="0.16446124763705103"/>
    <n v="4.9149338374291113E-2"/>
    <n v="3.3461538461538463"/>
    <n v="1.3"/>
    <n v="20"/>
    <n v="2"/>
    <x v="5"/>
    <n v="0"/>
    <m/>
    <d v="1999-10-10T18:24:24"/>
    <d v="2013-02-04T12:26:49"/>
    <n v="4865.7516782407401"/>
    <n v="13.330826515728056"/>
    <n v="13"/>
    <x v="72"/>
  </r>
  <r>
    <s v="assembly"/>
    <n v="396"/>
    <n v="133"/>
    <s v="-"/>
    <n v="11"/>
    <n v="7"/>
    <n v="7.9772724999999998"/>
    <n v="76"/>
    <n v="9"/>
    <n v="0.19191919191919191"/>
    <n v="2.2727272727272728E-2"/>
    <n v="8.4444444444444446"/>
    <n v="0.63636363636363635"/>
    <n v="20"/>
    <n v="2"/>
    <x v="5"/>
    <n v="3"/>
    <m/>
    <d v="2002-02-03T16:50:53"/>
    <d v="2013-02-04T12:26:49"/>
    <n v="4018.8166203703731"/>
    <n v="11.010456494165405"/>
    <n v="11"/>
    <x v="62"/>
  </r>
  <r>
    <s v="intron_supporting_evidence"/>
    <n v="24"/>
    <n v="505"/>
    <s v="-"/>
    <n v="6"/>
    <n v="10"/>
    <n v="8.875"/>
    <n v="8"/>
    <n v="2"/>
    <n v="0.33333333333333331"/>
    <n v="8.3333333333333329E-2"/>
    <n v="4"/>
    <n v="1.6666666666666667"/>
    <n v="20"/>
    <n v="2"/>
    <x v="5"/>
    <n v="13"/>
    <m/>
    <d v="2012-03-02T09:14:19"/>
    <d v="2013-02-04T12:26:49"/>
    <n v="339.13368055555475"/>
    <n v="0.92913337138508145"/>
    <n v="0"/>
    <x v="85"/>
  </r>
</pivotCacheRecords>
</file>

<file path=xl/pivotCache/pivotCacheRecords44.xml><?xml version="1.0" encoding="utf-8"?>
<pivotCacheRecords xmlns="http://schemas.openxmlformats.org/spreadsheetml/2006/main" xmlns:r="http://schemas.openxmlformats.org/officeDocument/2006/relationships" count="71">
  <r>
    <s v="/*$wgDBPrefix*/protected_titles"/>
    <n v="1"/>
    <n v="171"/>
    <n v="171"/>
    <n v="7"/>
    <n v="7"/>
    <n v="7"/>
    <n v="0"/>
    <n v="0"/>
    <n v="0"/>
    <n v="0"/>
    <m/>
    <n v="1"/>
    <n v="10"/>
    <n v="0"/>
    <x v="0"/>
    <n v="5"/>
    <n v="5"/>
    <d v="2007-12-11T09:51:56"/>
    <d v="2007-12-11T09:51:56"/>
    <n v="0"/>
    <n v="0"/>
    <n v="0"/>
    <x v="0"/>
  </r>
  <r>
    <s v="blobs"/>
    <n v="35"/>
    <n v="20"/>
    <n v="54"/>
    <n v="2"/>
    <n v="2"/>
    <n v="2"/>
    <n v="0"/>
    <n v="0"/>
    <n v="0"/>
    <n v="0"/>
    <m/>
    <n v="1"/>
    <n v="10"/>
    <n v="0"/>
    <x v="0"/>
    <n v="2"/>
    <n v="3"/>
    <d v="2004-06-15T15:18:50"/>
    <d v="2005-05-02T08:07:38"/>
    <n v="320.70055555555155"/>
    <n v="0.87863165905630558"/>
    <n v="0"/>
    <x v="1"/>
  </r>
  <r>
    <s v="brokenlinks"/>
    <n v="62"/>
    <n v="0"/>
    <n v="61"/>
    <n v="2"/>
    <n v="2"/>
    <n v="2"/>
    <n v="0"/>
    <n v="0"/>
    <n v="0"/>
    <n v="0"/>
    <m/>
    <n v="1"/>
    <n v="10"/>
    <n v="0"/>
    <x v="0"/>
    <n v="0"/>
    <n v="3"/>
    <d v="2003-04-14T23:10:40"/>
    <d v="2005-05-26T10:23:36"/>
    <n v="772.46731481481402"/>
    <n v="2.1163488077118191"/>
    <n v="2"/>
    <x v="2"/>
  </r>
  <r>
    <s v="concurrencycheck"/>
    <n v="1"/>
    <n v="317"/>
    <n v="317"/>
    <n v="4"/>
    <n v="4"/>
    <n v="4"/>
    <n v="0"/>
    <n v="0"/>
    <n v="0"/>
    <n v="0"/>
    <m/>
    <n v="1"/>
    <n v="10"/>
    <n v="0"/>
    <x v="0"/>
    <n v="9"/>
    <n v="9"/>
    <d v="2012-01-10T23:03:03"/>
    <d v="2012-01-10T23:03:03"/>
    <n v="0"/>
    <n v="0"/>
    <n v="0"/>
    <x v="0"/>
  </r>
  <r>
    <s v="globalinterwiki"/>
    <n v="3"/>
    <n v="294"/>
    <n v="300"/>
    <n v="2"/>
    <n v="2"/>
    <n v="2"/>
    <n v="0"/>
    <n v="0"/>
    <n v="0"/>
    <n v="0"/>
    <m/>
    <n v="1"/>
    <n v="10"/>
    <n v="0"/>
    <x v="0"/>
    <n v="9"/>
    <n v="9"/>
    <d v="2011-07-30T15:30:01"/>
    <d v="2011-09-28T18:08:48"/>
    <n v="60.110266203708306"/>
    <n v="0.16468566083207756"/>
    <n v="0"/>
    <x v="3"/>
  </r>
  <r>
    <s v="globalnamespaces"/>
    <n v="3"/>
    <n v="294"/>
    <n v="300"/>
    <n v="3"/>
    <n v="3"/>
    <n v="3"/>
    <n v="0"/>
    <n v="0"/>
    <n v="0"/>
    <n v="0"/>
    <m/>
    <n v="1"/>
    <n v="10"/>
    <n v="0"/>
    <x v="0"/>
    <n v="9"/>
    <n v="9"/>
    <d v="2011-07-30T15:30:01"/>
    <d v="2011-09-28T18:08:48"/>
    <n v="60.110266203708306"/>
    <n v="0.16468566083207756"/>
    <n v="0"/>
    <x v="3"/>
  </r>
  <r>
    <s v="globaltemplatelinks"/>
    <n v="3"/>
    <n v="294"/>
    <n v="300"/>
    <n v="8"/>
    <n v="8"/>
    <n v="8"/>
    <n v="0"/>
    <n v="0"/>
    <n v="0"/>
    <n v="0"/>
    <m/>
    <n v="1"/>
    <n v="10"/>
    <n v="0"/>
    <x v="0"/>
    <n v="9"/>
    <n v="9"/>
    <d v="2011-07-30T15:30:01"/>
    <d v="2011-09-28T18:08:48"/>
    <n v="60.110266203708306"/>
    <n v="0.16468566083207756"/>
    <n v="0"/>
    <x v="3"/>
  </r>
  <r>
    <s v="groups"/>
    <n v="6"/>
    <n v="59"/>
    <n v="64"/>
    <n v="4"/>
    <n v="4"/>
    <n v="4"/>
    <n v="0"/>
    <n v="0"/>
    <n v="0"/>
    <n v="0"/>
    <m/>
    <n v="1"/>
    <n v="10"/>
    <n v="0"/>
    <x v="0"/>
    <n v="3"/>
    <n v="3"/>
    <d v="2005-05-15T06:18:48"/>
    <d v="2005-06-05T11:19:52"/>
    <n v="21.209074074082309"/>
    <n v="5.810705225775975E-2"/>
    <n v="0"/>
    <x v="4"/>
  </r>
  <r>
    <s v="imageredirects"/>
    <n v="1"/>
    <n v="175"/>
    <n v="175"/>
    <n v="2"/>
    <n v="2"/>
    <n v="2"/>
    <n v="0"/>
    <n v="0"/>
    <n v="0"/>
    <n v="0"/>
    <m/>
    <n v="1"/>
    <n v="10"/>
    <n v="0"/>
    <x v="0"/>
    <n v="5"/>
    <n v="5"/>
    <d v="2007-12-29T09:32:22"/>
    <d v="2007-12-29T09:32:22"/>
    <n v="0"/>
    <n v="0"/>
    <n v="0"/>
    <x v="0"/>
  </r>
  <r>
    <s v="random"/>
    <n v="2"/>
    <n v="0"/>
    <n v="1"/>
    <n v="2"/>
    <n v="2"/>
    <n v="2"/>
    <n v="0"/>
    <n v="0"/>
    <n v="0"/>
    <n v="0"/>
    <m/>
    <n v="1"/>
    <n v="10"/>
    <n v="0"/>
    <x v="0"/>
    <n v="0"/>
    <n v="1"/>
    <d v="2003-04-14T23:10:40"/>
    <d v="2003-05-02T22:55:37"/>
    <n v="17.989548611112696"/>
    <n v="4.9286434550993685E-2"/>
    <n v="0"/>
    <x v="5"/>
  </r>
  <r>
    <s v="math"/>
    <n v="282"/>
    <n v="0"/>
    <n v="281"/>
    <n v="5"/>
    <n v="5"/>
    <n v="5"/>
    <n v="3"/>
    <n v="1"/>
    <n v="1.0638297872340425E-2"/>
    <n v="3.5460992907801418E-3"/>
    <n v="3"/>
    <n v="1"/>
    <n v="10"/>
    <n v="1"/>
    <x v="1"/>
    <n v="0"/>
    <n v="8"/>
    <d v="2003-04-14T23:10:40"/>
    <d v="2011-04-20T19:02:51"/>
    <n v="2927.8279050925921"/>
    <n v="8.0214463153221693"/>
    <n v="8"/>
    <x v="6"/>
  </r>
  <r>
    <s v="links"/>
    <n v="62"/>
    <n v="0"/>
    <n v="61"/>
    <n v="2"/>
    <n v="2"/>
    <n v="2"/>
    <n v="1"/>
    <n v="1"/>
    <n v="1.6129032258064516E-2"/>
    <n v="1.6129032258064516E-2"/>
    <n v="1"/>
    <n v="1"/>
    <n v="10"/>
    <n v="1"/>
    <x v="1"/>
    <n v="0"/>
    <n v="3"/>
    <d v="2003-04-14T23:10:40"/>
    <d v="2005-05-26T10:23:36"/>
    <n v="772.46731481481402"/>
    <n v="2.1163488077118191"/>
    <n v="2"/>
    <x v="2"/>
  </r>
  <r>
    <s v="linkscc"/>
    <n v="57"/>
    <n v="6"/>
    <n v="62"/>
    <n v="3"/>
    <n v="2"/>
    <n v="2.1052632"/>
    <n v="1"/>
    <n v="1"/>
    <n v="1.7543859649122806E-2"/>
    <n v="1.7543859649122806E-2"/>
    <n v="1"/>
    <n v="0.66666666666666663"/>
    <n v="10"/>
    <n v="1"/>
    <x v="1"/>
    <n v="1"/>
    <n v="3"/>
    <d v="2003-11-08T15:32:28"/>
    <d v="2005-05-30T09:34:01"/>
    <n v="568.75107638888585"/>
    <n v="1.558222127092838"/>
    <n v="1"/>
    <x v="7"/>
  </r>
  <r>
    <s v="cur"/>
    <n v="41"/>
    <n v="0"/>
    <n v="40"/>
    <n v="16"/>
    <n v="16"/>
    <n v="16"/>
    <n v="1"/>
    <n v="1"/>
    <n v="2.4390243902439025E-2"/>
    <n v="2.4390243902439025E-2"/>
    <n v="1"/>
    <n v="1"/>
    <n v="10"/>
    <n v="1"/>
    <x v="1"/>
    <n v="0"/>
    <n v="2"/>
    <d v="2003-04-14T23:10:40"/>
    <d v="2004-12-18T03:47:11"/>
    <n v="613.19202546295855"/>
    <n v="1.679978151953311"/>
    <n v="1"/>
    <x v="8"/>
  </r>
  <r>
    <s v="group"/>
    <n v="25"/>
    <n v="34"/>
    <n v="58"/>
    <n v="3"/>
    <n v="4"/>
    <n v="3.84"/>
    <n v="1"/>
    <n v="1"/>
    <n v="0.04"/>
    <n v="0.04"/>
    <n v="1"/>
    <n v="1.3333333333333333"/>
    <n v="10"/>
    <n v="1"/>
    <x v="1"/>
    <n v="2"/>
    <n v="3"/>
    <d v="2004-10-02T22:26:00"/>
    <d v="2005-05-03T07:30:20"/>
    <n v="212.37800925925694"/>
    <n v="0.58185755961440255"/>
    <n v="0"/>
    <x v="9"/>
  </r>
  <r>
    <s v="trackbacks"/>
    <n v="235"/>
    <n v="74"/>
    <n v="308"/>
    <n v="5"/>
    <n v="6"/>
    <n v="5.9957447000000004"/>
    <n v="10"/>
    <n v="6"/>
    <n v="4.2553191489361701E-2"/>
    <n v="2.553191489361702E-2"/>
    <n v="1.6666666666666667"/>
    <n v="1.2"/>
    <n v="10"/>
    <n v="1"/>
    <x v="1"/>
    <n v="3"/>
    <n v="9"/>
    <d v="2005-07-23T05:47:25"/>
    <d v="2011-11-19T16:26:28"/>
    <n v="2310.4437847222216"/>
    <n v="6.3299829718417033"/>
    <n v="6"/>
    <x v="10"/>
  </r>
  <r>
    <s v="validate"/>
    <n v="75"/>
    <n v="23"/>
    <n v="97"/>
    <n v="5"/>
    <n v="7"/>
    <n v="6.3733335000000002"/>
    <n v="7"/>
    <n v="3"/>
    <n v="9.3333333333333338E-2"/>
    <n v="0.04"/>
    <n v="2.3333333333333335"/>
    <n v="1.4"/>
    <n v="10"/>
    <n v="1"/>
    <x v="1"/>
    <n v="2"/>
    <n v="4"/>
    <d v="2004-07-18T20:45:28"/>
    <d v="2006-06-16T01:16:45"/>
    <n v="697.18839120370103"/>
    <n v="1.9101051813800027"/>
    <n v="1"/>
    <x v="11"/>
  </r>
  <r>
    <s v="recentlinkchanges"/>
    <n v="4"/>
    <n v="197"/>
    <n v="200"/>
    <n v="8"/>
    <n v="8"/>
    <n v="8"/>
    <n v="1"/>
    <n v="1"/>
    <n v="0.25"/>
    <n v="0.25"/>
    <n v="1"/>
    <n v="1"/>
    <n v="10"/>
    <n v="1"/>
    <x v="1"/>
    <n v="6"/>
    <n v="6"/>
    <d v="2008-07-08T15:02:07"/>
    <d v="2008-07-10T22:00:04"/>
    <n v="2.2902430555550382"/>
    <n v="6.2746385083699676E-3"/>
    <n v="0"/>
    <x v="12"/>
  </r>
  <r>
    <s v="user_restrictions"/>
    <n v="3"/>
    <n v="210"/>
    <n v="214"/>
    <n v="12"/>
    <n v="12"/>
    <n v="12"/>
    <n v="3"/>
    <n v="1"/>
    <n v="1"/>
    <n v="0.33333333333333331"/>
    <n v="3"/>
    <n v="1"/>
    <n v="10"/>
    <n v="1"/>
    <x v="1"/>
    <n v="6"/>
    <n v="6"/>
    <d v="2008-09-28T16:08:18"/>
    <d v="2008-12-31T18:10:50"/>
    <n v="94.085092592591536"/>
    <n v="0.25776737696600421"/>
    <n v="0"/>
    <x v="13"/>
  </r>
  <r>
    <s v="user_rights"/>
    <n v="36"/>
    <n v="29"/>
    <n v="64"/>
    <n v="2"/>
    <n v="2"/>
    <n v="2"/>
    <n v="6"/>
    <n v="2"/>
    <n v="0.16666666666666666"/>
    <n v="5.5555555555555552E-2"/>
    <n v="3"/>
    <n v="1"/>
    <n v="10"/>
    <n v="2"/>
    <x v="2"/>
    <n v="2"/>
    <n v="3"/>
    <d v="2004-08-24T20:41:07"/>
    <d v="2005-06-05T11:19:52"/>
    <n v="284.61024305556202"/>
    <n v="0.77975409056318368"/>
    <n v="0"/>
    <x v="14"/>
  </r>
  <r>
    <s v="old"/>
    <n v="41"/>
    <n v="0"/>
    <n v="40"/>
    <n v="11"/>
    <n v="11"/>
    <n v="10.97561"/>
    <n v="7"/>
    <n v="3"/>
    <n v="0.17073170731707318"/>
    <n v="7.3170731707317069E-2"/>
    <n v="2.3333333333333335"/>
    <n v="1"/>
    <n v="10"/>
    <n v="2"/>
    <x v="2"/>
    <n v="0"/>
    <n v="2"/>
    <d v="2003-04-14T23:10:40"/>
    <d v="2004-12-18T03:47:11"/>
    <n v="613.19202546295855"/>
    <n v="1.679978151953311"/>
    <n v="1"/>
    <x v="8"/>
  </r>
  <r>
    <s v="config"/>
    <n v="39"/>
    <n v="284"/>
    <s v="-"/>
    <n v="2"/>
    <n v="2"/>
    <n v="2"/>
    <n v="0"/>
    <n v="0"/>
    <n v="0"/>
    <n v="0"/>
    <m/>
    <n v="1"/>
    <n v="20"/>
    <n v="0"/>
    <x v="3"/>
    <n v="9"/>
    <m/>
    <d v="2011-05-16T21:04:55"/>
    <d v="2012-03-06T00:09:18"/>
    <n v="294.12804398148"/>
    <n v="0.8058302574835069"/>
    <n v="0"/>
    <x v="15"/>
  </r>
  <r>
    <s v="tag_summary"/>
    <n v="100"/>
    <n v="223"/>
    <s v="-"/>
    <n v="4"/>
    <n v="4"/>
    <n v="4"/>
    <n v="0"/>
    <n v="0"/>
    <n v="0"/>
    <n v="0"/>
    <m/>
    <n v="1"/>
    <n v="20"/>
    <n v="0"/>
    <x v="3"/>
    <n v="6"/>
    <m/>
    <d v="2009-01-28T19:08:18"/>
    <d v="2012-03-06T00:09:18"/>
    <n v="1132.2090277777752"/>
    <n v="3.1019425418569182"/>
    <n v="3"/>
    <x v="16"/>
  </r>
  <r>
    <s v="hitcounter"/>
    <n v="316"/>
    <n v="7"/>
    <s v="-"/>
    <n v="1"/>
    <n v="1"/>
    <n v="1"/>
    <n v="1"/>
    <n v="1"/>
    <n v="3.1645569620253164E-3"/>
    <n v="3.1645569620253164E-3"/>
    <n v="1"/>
    <n v="1"/>
    <n v="20"/>
    <n v="1"/>
    <x v="4"/>
    <n v="1"/>
    <m/>
    <d v="2003-12-13T21:32:32"/>
    <d v="2012-03-06T00:09:18"/>
    <n v="3005.1088657407381"/>
    <n v="8.2331749746321599"/>
    <n v="8"/>
    <x v="17"/>
  </r>
  <r>
    <s v="externallinks"/>
    <n v="236"/>
    <n v="87"/>
    <s v="-"/>
    <n v="3"/>
    <n v="3"/>
    <n v="3"/>
    <n v="1"/>
    <n v="1"/>
    <n v="4.2372881355932203E-3"/>
    <n v="4.2372881355932203E-3"/>
    <n v="1"/>
    <n v="1"/>
    <n v="20"/>
    <n v="1"/>
    <x v="4"/>
    <n v="3"/>
    <m/>
    <d v="2006-01-26T13:29:14"/>
    <d v="2012-03-06T00:09:18"/>
    <n v="2230.4444907407378"/>
    <n v="6.1108068239472271"/>
    <n v="6"/>
    <x v="18"/>
  </r>
  <r>
    <s v="text"/>
    <n v="282"/>
    <n v="41"/>
    <s v="-"/>
    <n v="3"/>
    <n v="3"/>
    <n v="3"/>
    <n v="2"/>
    <n v="2"/>
    <n v="7.0921985815602835E-3"/>
    <n v="7.0921985815602835E-3"/>
    <n v="1"/>
    <n v="1"/>
    <n v="20"/>
    <n v="1"/>
    <x v="4"/>
    <n v="2"/>
    <m/>
    <d v="2004-12-19T08:00:50"/>
    <d v="2012-03-06T00:09:18"/>
    <n v="2633.6725462962931"/>
    <n v="7.2155412227295699"/>
    <n v="7"/>
    <x v="19"/>
  </r>
  <r>
    <s v="transcache"/>
    <n v="235"/>
    <n v="88"/>
    <s v="-"/>
    <n v="3"/>
    <n v="3"/>
    <n v="3"/>
    <n v="2"/>
    <n v="2"/>
    <n v="8.5106382978723406E-3"/>
    <n v="8.5106382978723406E-3"/>
    <n v="1"/>
    <n v="1"/>
    <n v="20"/>
    <n v="1"/>
    <x v="4"/>
    <n v="3"/>
    <m/>
    <d v="2006-01-31T03:44:08"/>
    <d v="2012-03-06T00:09:18"/>
    <n v="2225.8508101851839"/>
    <n v="6.0982213977676274"/>
    <n v="6"/>
    <x v="20"/>
  </r>
  <r>
    <s v="searchindex"/>
    <n v="323"/>
    <n v="0"/>
    <s v="-"/>
    <n v="3"/>
    <n v="3"/>
    <n v="3"/>
    <n v="3"/>
    <n v="3"/>
    <n v="9.2879256965944269E-3"/>
    <n v="9.2879256965944269E-3"/>
    <n v="1"/>
    <n v="1"/>
    <n v="20"/>
    <n v="1"/>
    <x v="4"/>
    <n v="0"/>
    <m/>
    <d v="2003-04-14T23:10:40"/>
    <d v="2012-03-06T00:09:18"/>
    <n v="3248.0407175925866"/>
    <n v="8.8987416920344842"/>
    <n v="8"/>
    <x v="21"/>
  </r>
  <r>
    <s v="objectcache"/>
    <n v="307"/>
    <n v="16"/>
    <s v="-"/>
    <n v="3"/>
    <n v="3"/>
    <n v="3"/>
    <n v="3"/>
    <n v="3"/>
    <n v="9.7719869706840382E-3"/>
    <n v="9.7719869706840382E-3"/>
    <n v="1"/>
    <n v="1"/>
    <n v="20"/>
    <n v="1"/>
    <x v="4"/>
    <n v="2"/>
    <m/>
    <d v="2004-05-09T05:12:55"/>
    <d v="2012-03-06T00:09:18"/>
    <n v="2857.7891550925851"/>
    <n v="7.829559329020781"/>
    <n v="7"/>
    <x v="22"/>
  </r>
  <r>
    <s v="user_properties"/>
    <n v="89"/>
    <n v="234"/>
    <s v="-"/>
    <n v="3"/>
    <n v="3"/>
    <n v="3"/>
    <n v="1"/>
    <n v="1"/>
    <n v="1.1235955056179775E-2"/>
    <n v="1.1235955056179775E-2"/>
    <n v="1"/>
    <n v="1"/>
    <n v="20"/>
    <n v="1"/>
    <x v="4"/>
    <n v="6"/>
    <m/>
    <d v="2009-04-24T01:31:17"/>
    <d v="2012-03-06T00:09:18"/>
    <n v="1046.9430671296286"/>
    <n v="2.8683371702181608"/>
    <n v="2"/>
    <x v="23"/>
  </r>
  <r>
    <s v="pagelinks"/>
    <n v="262"/>
    <n v="61"/>
    <s v="-"/>
    <n v="3"/>
    <n v="3"/>
    <n v="3"/>
    <n v="3"/>
    <n v="3"/>
    <n v="1.1450381679389313E-2"/>
    <n v="1.1450381679389313E-2"/>
    <n v="1"/>
    <n v="1"/>
    <n v="20"/>
    <n v="1"/>
    <x v="4"/>
    <n v="3"/>
    <m/>
    <d v="2005-05-26T10:23:36"/>
    <d v="2012-03-06T00:09:18"/>
    <n v="2475.5734027777726"/>
    <n v="6.7823928843226646"/>
    <n v="6"/>
    <x v="24"/>
  </r>
  <r>
    <s v="imagelinks"/>
    <n v="323"/>
    <n v="0"/>
    <s v="-"/>
    <n v="2"/>
    <n v="2"/>
    <n v="2"/>
    <n v="4"/>
    <n v="4"/>
    <n v="1.238390092879257E-2"/>
    <n v="1.238390092879257E-2"/>
    <n v="1"/>
    <n v="1"/>
    <n v="20"/>
    <n v="1"/>
    <x v="4"/>
    <n v="0"/>
    <m/>
    <d v="2003-04-14T23:10:40"/>
    <d v="2012-03-06T00:09:18"/>
    <n v="3248.0407175925866"/>
    <n v="8.8987416920344842"/>
    <n v="8"/>
    <x v="21"/>
  </r>
  <r>
    <s v="templatelinks"/>
    <n v="237"/>
    <n v="86"/>
    <s v="-"/>
    <n v="3"/>
    <n v="3"/>
    <n v="3"/>
    <n v="3"/>
    <n v="3"/>
    <n v="1.2658227848101266E-2"/>
    <n v="1.2658227848101266E-2"/>
    <n v="1"/>
    <n v="1"/>
    <n v="20"/>
    <n v="1"/>
    <x v="4"/>
    <n v="3"/>
    <m/>
    <d v="2005-12-30T09:33:11"/>
    <d v="2012-03-06T00:09:18"/>
    <n v="2257.6084143518456"/>
    <n v="6.1852285324708101"/>
    <n v="6"/>
    <x v="25"/>
  </r>
  <r>
    <s v="querycache_info"/>
    <n v="228"/>
    <n v="95"/>
    <s v="-"/>
    <n v="2"/>
    <n v="2"/>
    <n v="2"/>
    <n v="3"/>
    <n v="3"/>
    <n v="1.3157894736842105E-2"/>
    <n v="1.3157894736842105E-2"/>
    <n v="1"/>
    <n v="1"/>
    <n v="20"/>
    <n v="1"/>
    <x v="4"/>
    <n v="3"/>
    <m/>
    <d v="2006-04-17T04:30:39"/>
    <d v="2012-03-06T00:09:18"/>
    <n v="2149.8185069444444"/>
    <n v="5.8899137176560119"/>
    <n v="5"/>
    <x v="26"/>
  </r>
  <r>
    <s v="page_props"/>
    <n v="145"/>
    <n v="178"/>
    <s v="-"/>
    <n v="3"/>
    <n v="3"/>
    <n v="3"/>
    <n v="2"/>
    <n v="1"/>
    <n v="1.3793103448275862E-2"/>
    <n v="6.8965517241379309E-3"/>
    <n v="2"/>
    <n v="1"/>
    <n v="20"/>
    <n v="1"/>
    <x v="4"/>
    <n v="5"/>
    <m/>
    <d v="2008-02-20T08:53:12"/>
    <d v="2012-03-06T00:09:18"/>
    <n v="1475.6361805555498"/>
    <n v="4.0428388508371231"/>
    <n v="4"/>
    <x v="27"/>
  </r>
  <r>
    <s v="msg_resource"/>
    <n v="59"/>
    <n v="264"/>
    <s v="-"/>
    <n v="4"/>
    <n v="4"/>
    <n v="4"/>
    <n v="1"/>
    <n v="1"/>
    <n v="1.6949152542372881E-2"/>
    <n v="1.6949152542372881E-2"/>
    <n v="1"/>
    <n v="1"/>
    <n v="20"/>
    <n v="1"/>
    <x v="4"/>
    <n v="8"/>
    <m/>
    <d v="2010-09-04T04:00:09"/>
    <d v="2012-03-06T00:09:18"/>
    <n v="548.83968749999622"/>
    <n v="1.5036703767123183"/>
    <n v="1"/>
    <x v="28"/>
  </r>
  <r>
    <s v="langlinks"/>
    <n v="229"/>
    <n v="94"/>
    <s v="-"/>
    <n v="3"/>
    <n v="3"/>
    <n v="3"/>
    <n v="4"/>
    <n v="3"/>
    <n v="1.7467248908296942E-2"/>
    <n v="1.3100436681222707E-2"/>
    <n v="1.3333333333333333"/>
    <n v="1"/>
    <n v="20"/>
    <n v="1"/>
    <x v="4"/>
    <n v="3"/>
    <m/>
    <d v="2006-04-11T14:56:04"/>
    <d v="2012-03-06T00:09:18"/>
    <n v="2155.3841898148094"/>
    <n v="5.9051621638761898"/>
    <n v="5"/>
    <x v="29"/>
  </r>
  <r>
    <s v="watchlist"/>
    <n v="323"/>
    <n v="0"/>
    <s v="-"/>
    <n v="3"/>
    <n v="4"/>
    <n v="3.8761610000000002"/>
    <n v="6"/>
    <n v="5"/>
    <n v="1.8575851393188854E-2"/>
    <n v="1.5479876160990712E-2"/>
    <n v="1.2"/>
    <n v="1.3333333333333333"/>
    <n v="20"/>
    <n v="1"/>
    <x v="4"/>
    <n v="0"/>
    <m/>
    <d v="2003-04-14T23:10:40"/>
    <d v="2012-03-06T00:09:18"/>
    <n v="3248.0407175925866"/>
    <n v="8.8987416920344842"/>
    <n v="8"/>
    <x v="21"/>
  </r>
  <r>
    <s v="valid_tag"/>
    <n v="100"/>
    <n v="223"/>
    <s v="-"/>
    <n v="1"/>
    <n v="1"/>
    <n v="1"/>
    <n v="2"/>
    <n v="2"/>
    <n v="0.02"/>
    <n v="0.02"/>
    <n v="1"/>
    <n v="1"/>
    <n v="20"/>
    <n v="1"/>
    <x v="4"/>
    <n v="6"/>
    <m/>
    <d v="2009-01-28T19:08:18"/>
    <d v="2012-03-06T00:09:18"/>
    <n v="1132.2090277777752"/>
    <n v="3.1019425418569182"/>
    <n v="3"/>
    <x v="16"/>
  </r>
  <r>
    <s v="change_tag"/>
    <n v="99"/>
    <n v="224"/>
    <s v="-"/>
    <n v="5"/>
    <n v="5"/>
    <n v="5"/>
    <n v="2"/>
    <n v="2"/>
    <n v="2.0202020202020204E-2"/>
    <n v="2.0202020202020204E-2"/>
    <n v="1"/>
    <n v="1"/>
    <n v="20"/>
    <n v="1"/>
    <x v="4"/>
    <n v="6"/>
    <m/>
    <d v="2009-01-28T19:36:20"/>
    <d v="2012-03-06T00:09:18"/>
    <n v="1132.1895601851793"/>
    <n v="3.1018892059867924"/>
    <n v="3"/>
    <x v="30"/>
  </r>
  <r>
    <s v="user_newtalk"/>
    <n v="292"/>
    <n v="0"/>
    <s v="-"/>
    <n v="2"/>
    <n v="3"/>
    <n v="2.458904"/>
    <n v="6"/>
    <n v="5"/>
    <n v="2.0547945205479451E-2"/>
    <n v="1.7123287671232876E-2"/>
    <n v="1.2"/>
    <n v="1.5"/>
    <n v="20"/>
    <n v="1"/>
    <x v="4"/>
    <n v="0"/>
    <m/>
    <d v="2003-04-14T23:10:40"/>
    <d v="2012-03-06T00:09:18"/>
    <n v="3248.0407175925866"/>
    <n v="8.8987416920344842"/>
    <n v="8"/>
    <x v="21"/>
  </r>
  <r>
    <s v="updatelog"/>
    <n v="142"/>
    <n v="181"/>
    <s v="-"/>
    <n v="1"/>
    <n v="2"/>
    <n v="1.4507042000000001"/>
    <n v="3"/>
    <n v="3"/>
    <n v="2.1126760563380281E-2"/>
    <n v="2.1126760563380281E-2"/>
    <n v="1"/>
    <n v="2"/>
    <n v="20"/>
    <n v="1"/>
    <x v="4"/>
    <n v="5"/>
    <m/>
    <d v="2008-03-18T00:06:06"/>
    <d v="2012-03-06T00:09:18"/>
    <n v="1449.0022222222178"/>
    <n v="3.9698691019786789"/>
    <n v="3"/>
    <x v="31"/>
  </r>
  <r>
    <s v="category"/>
    <n v="141"/>
    <n v="182"/>
    <s v="-"/>
    <n v="6"/>
    <n v="6"/>
    <n v="6"/>
    <n v="3"/>
    <n v="3"/>
    <n v="2.1276595744680851E-2"/>
    <n v="2.1276595744680851E-2"/>
    <n v="1"/>
    <n v="1"/>
    <n v="20"/>
    <n v="1"/>
    <x v="4"/>
    <n v="5"/>
    <m/>
    <d v="2008-03-18T00:17:28"/>
    <d v="2012-03-06T00:09:18"/>
    <n v="1448.9943287037022"/>
    <n v="3.9698474759005538"/>
    <n v="3"/>
    <x v="32"/>
  </r>
  <r>
    <s v="job"/>
    <n v="233"/>
    <n v="90"/>
    <s v="-"/>
    <n v="5"/>
    <n v="6"/>
    <n v="5.0386267"/>
    <n v="5"/>
    <n v="4"/>
    <n v="2.1459227467811159E-2"/>
    <n v="1.7167381974248927E-2"/>
    <n v="1.25"/>
    <n v="1.2"/>
    <n v="20"/>
    <n v="1"/>
    <x v="4"/>
    <n v="3"/>
    <m/>
    <d v="2006-02-24T01:56:31"/>
    <d v="2012-03-06T00:09:18"/>
    <n v="2201.9255439814733"/>
    <n v="6.0326727232369128"/>
    <n v="6"/>
    <x v="33"/>
  </r>
  <r>
    <s v="querycache"/>
    <n v="308"/>
    <n v="15"/>
    <s v="-"/>
    <n v="4"/>
    <n v="4"/>
    <n v="4"/>
    <n v="7"/>
    <n v="5"/>
    <n v="2.2727272727272728E-2"/>
    <n v="1.6233766233766232E-2"/>
    <n v="1.4"/>
    <n v="1"/>
    <n v="20"/>
    <n v="1"/>
    <x v="4"/>
    <n v="2"/>
    <m/>
    <d v="2004-05-09T01:30:34"/>
    <d v="2012-03-06T00:09:18"/>
    <n v="2857.9435648148137"/>
    <n v="7.8299823693556538"/>
    <n v="7"/>
    <x v="34"/>
  </r>
  <r>
    <s v="l10n_cache"/>
    <n v="81"/>
    <n v="242"/>
    <s v="-"/>
    <n v="3"/>
    <n v="3"/>
    <n v="3"/>
    <n v="2"/>
    <n v="2"/>
    <n v="2.4691358024691357E-2"/>
    <n v="2.4691358024691357E-2"/>
    <n v="1"/>
    <n v="1"/>
    <n v="20"/>
    <n v="1"/>
    <x v="4"/>
    <n v="7"/>
    <m/>
    <d v="2009-06-28T07:11:43"/>
    <d v="2012-03-06T00:09:18"/>
    <n v="981.70665509258833"/>
    <n v="2.6896072742262693"/>
    <n v="2"/>
    <x v="35"/>
  </r>
  <r>
    <s v="user_former_groups"/>
    <n v="37"/>
    <n v="286"/>
    <s v="-"/>
    <n v="2"/>
    <n v="2"/>
    <n v="2"/>
    <n v="1"/>
    <n v="1"/>
    <n v="2.7027027027027029E-2"/>
    <n v="2.7027027027027029E-2"/>
    <n v="1"/>
    <n v="1"/>
    <n v="20"/>
    <n v="1"/>
    <x v="4"/>
    <n v="9"/>
    <m/>
    <d v="2011-06-25T02:52:30"/>
    <d v="2012-03-06T00:09:18"/>
    <n v="254.88666666666541"/>
    <n v="0.69831963470319292"/>
    <n v="0"/>
    <x v="36"/>
  </r>
  <r>
    <s v="iwlinks"/>
    <n v="69"/>
    <n v="254"/>
    <s v="-"/>
    <n v="3"/>
    <n v="3"/>
    <n v="3"/>
    <n v="2"/>
    <n v="2"/>
    <n v="2.8985507246376812E-2"/>
    <n v="2.8985507246376812E-2"/>
    <n v="1"/>
    <n v="1"/>
    <n v="20"/>
    <n v="1"/>
    <x v="4"/>
    <n v="7"/>
    <m/>
    <d v="2010-04-16T01:40:05"/>
    <d v="2012-03-06T00:09:18"/>
    <n v="689.93695601851505"/>
    <n v="1.8902382356671645"/>
    <n v="1"/>
    <x v="37"/>
  </r>
  <r>
    <s v="module_deps"/>
    <n v="59"/>
    <n v="264"/>
    <s v="-"/>
    <n v="3"/>
    <n v="3"/>
    <n v="3"/>
    <n v="2"/>
    <n v="1"/>
    <n v="3.3898305084745763E-2"/>
    <n v="1.6949152542372881E-2"/>
    <n v="2"/>
    <n v="1"/>
    <n v="20"/>
    <n v="1"/>
    <x v="4"/>
    <n v="8"/>
    <m/>
    <d v="2010-09-04T04:00:09"/>
    <d v="2012-03-06T00:09:18"/>
    <n v="548.83968749999622"/>
    <n v="1.5036703767123183"/>
    <n v="1"/>
    <x v="28"/>
  </r>
  <r>
    <s v="msg_resource_links"/>
    <n v="59"/>
    <n v="264"/>
    <s v="-"/>
    <n v="2"/>
    <n v="2"/>
    <n v="2"/>
    <n v="2"/>
    <n v="1"/>
    <n v="3.3898305084745763E-2"/>
    <n v="1.6949152542372881E-2"/>
    <n v="2"/>
    <n v="1"/>
    <n v="20"/>
    <n v="1"/>
    <x v="4"/>
    <n v="8"/>
    <m/>
    <d v="2010-09-04T04:00:09"/>
    <d v="2012-03-06T00:09:18"/>
    <n v="548.83968749999622"/>
    <n v="1.5036703767123183"/>
    <n v="1"/>
    <x v="28"/>
  </r>
  <r>
    <s v="interwiki"/>
    <n v="320"/>
    <n v="3"/>
    <s v="-"/>
    <n v="3"/>
    <n v="6"/>
    <n v="4.1781249999999996"/>
    <n v="11"/>
    <n v="6"/>
    <n v="3.4375000000000003E-2"/>
    <n v="1.8749999999999999E-2"/>
    <n v="1.8333333333333333"/>
    <n v="2"/>
    <n v="20"/>
    <n v="1"/>
    <x v="4"/>
    <n v="1"/>
    <m/>
    <d v="2003-08-21T11:20:38"/>
    <d v="2012-03-06T00:09:18"/>
    <n v="3119.5337962962949"/>
    <n v="8.546667935058343"/>
    <n v="8"/>
    <x v="38"/>
  </r>
  <r>
    <s v="site_stats"/>
    <n v="323"/>
    <n v="0"/>
    <s v="-"/>
    <n v="4"/>
    <n v="9"/>
    <n v="7.4582043000000002"/>
    <n v="13"/>
    <n v="4"/>
    <n v="4.0247678018575851E-2"/>
    <n v="1.238390092879257E-2"/>
    <n v="3.25"/>
    <n v="2.25"/>
    <n v="20"/>
    <n v="1"/>
    <x v="4"/>
    <n v="0"/>
    <m/>
    <d v="2003-04-14T23:10:40"/>
    <d v="2012-03-06T00:09:18"/>
    <n v="3248.0407175925866"/>
    <n v="8.8987416920344842"/>
    <n v="8"/>
    <x v="21"/>
  </r>
  <r>
    <s v="querycachetwo"/>
    <n v="211"/>
    <n v="112"/>
    <s v="-"/>
    <n v="6"/>
    <n v="6"/>
    <n v="6"/>
    <n v="9"/>
    <n v="4"/>
    <n v="4.2654028436018961E-2"/>
    <n v="1.8957345971563982E-2"/>
    <n v="2.25"/>
    <n v="1"/>
    <n v="20"/>
    <n v="1"/>
    <x v="4"/>
    <n v="4"/>
    <m/>
    <d v="2006-10-25T14:17:58"/>
    <d v="2012-03-06T00:09:18"/>
    <n v="1958.4106481481431"/>
    <n v="5.3655086250634056"/>
    <n v="5"/>
    <x v="39"/>
  </r>
  <r>
    <s v="user_groups"/>
    <n v="289"/>
    <n v="34"/>
    <s v="-"/>
    <n v="2"/>
    <n v="2"/>
    <n v="2"/>
    <n v="14"/>
    <n v="6"/>
    <n v="4.8442906574394463E-2"/>
    <n v="2.0761245674740483E-2"/>
    <n v="2.3333333333333335"/>
    <n v="1"/>
    <n v="20"/>
    <n v="1"/>
    <x v="4"/>
    <n v="2"/>
    <m/>
    <d v="2004-10-02T22:26:00"/>
    <d v="2012-03-06T00:09:18"/>
    <n v="2711.0717361111092"/>
    <n v="7.4275937975646826"/>
    <n v="7"/>
    <x v="40"/>
  </r>
  <r>
    <s v="page_restrictions"/>
    <n v="196"/>
    <n v="127"/>
    <s v="-"/>
    <n v="6"/>
    <n v="7"/>
    <n v="6.9846940000000002"/>
    <n v="10"/>
    <n v="3"/>
    <n v="5.1020408163265307E-2"/>
    <n v="1.5306122448979591E-2"/>
    <n v="3.3333333333333335"/>
    <n v="1.1666666666666667"/>
    <n v="20"/>
    <n v="1"/>
    <x v="4"/>
    <n v="4"/>
    <m/>
    <d v="2007-01-10T23:32:38"/>
    <d v="2012-03-06T00:09:18"/>
    <n v="1881.0254629629635"/>
    <n v="5.1534944190766128"/>
    <n v="5"/>
    <x v="41"/>
  </r>
  <r>
    <s v="external_user"/>
    <n v="76"/>
    <n v="247"/>
    <s v="-"/>
    <n v="2"/>
    <n v="2"/>
    <n v="2"/>
    <n v="4"/>
    <n v="3"/>
    <n v="5.2631578947368418E-2"/>
    <n v="3.9473684210526314E-2"/>
    <n v="1.3333333333333333"/>
    <n v="1"/>
    <n v="20"/>
    <n v="1"/>
    <x v="4"/>
    <n v="7"/>
    <m/>
    <d v="2009-07-19T22:02:00"/>
    <d v="2012-03-06T00:09:18"/>
    <n v="960.08840277777199"/>
    <n v="2.6303791856925258"/>
    <n v="2"/>
    <x v="42"/>
  </r>
  <r>
    <s v="protected_titles"/>
    <n v="151"/>
    <n v="172"/>
    <s v="-"/>
    <n v="7"/>
    <n v="7"/>
    <n v="7"/>
    <n v="8"/>
    <n v="5"/>
    <n v="5.2980132450331126E-2"/>
    <n v="3.3112582781456956E-2"/>
    <n v="1.6"/>
    <n v="1"/>
    <n v="20"/>
    <n v="1"/>
    <x v="4"/>
    <n v="5"/>
    <m/>
    <d v="2007-12-11T14:09:26"/>
    <d v="2012-03-06T00:09:18"/>
    <n v="1546.4165740740718"/>
    <n v="4.2367577371892375"/>
    <n v="4"/>
    <x v="43"/>
  </r>
  <r>
    <s v="page"/>
    <n v="282"/>
    <n v="41"/>
    <s v="-"/>
    <n v="10"/>
    <n v="11"/>
    <n v="10.992908"/>
    <n v="15"/>
    <n v="9"/>
    <n v="5.3191489361702128E-2"/>
    <n v="3.1914893617021274E-2"/>
    <n v="1.6666666666666667"/>
    <n v="1.1000000000000001"/>
    <n v="20"/>
    <n v="1"/>
    <x v="4"/>
    <n v="2"/>
    <m/>
    <d v="2004-12-19T08:00:50"/>
    <d v="2012-03-06T00:09:18"/>
    <n v="2633.6725462962931"/>
    <n v="7.2155412227295699"/>
    <n v="7"/>
    <x v="19"/>
  </r>
  <r>
    <s v="categorylinks"/>
    <n v="306"/>
    <n v="17"/>
    <s v="-"/>
    <n v="4"/>
    <n v="7"/>
    <n v="4.598039"/>
    <n v="17"/>
    <n v="11"/>
    <n v="5.5555555555555552E-2"/>
    <n v="3.5947712418300651E-2"/>
    <n v="1.5454545454545454"/>
    <n v="1.75"/>
    <n v="20"/>
    <n v="1"/>
    <x v="4"/>
    <n v="2"/>
    <m/>
    <d v="2004-05-15T00:29:39"/>
    <d v="2012-03-06T00:09:18"/>
    <n v="2851.9858680555481"/>
    <n v="7.8136599124809534"/>
    <n v="7"/>
    <x v="44"/>
  </r>
  <r>
    <s v="log_search"/>
    <n v="86"/>
    <n v="237"/>
    <s v="-"/>
    <n v="3"/>
    <n v="3"/>
    <n v="3"/>
    <n v="5"/>
    <n v="3"/>
    <n v="5.8139534883720929E-2"/>
    <n v="3.4883720930232558E-2"/>
    <n v="1.6666666666666667"/>
    <n v="1"/>
    <n v="20"/>
    <n v="1"/>
    <x v="4"/>
    <n v="7"/>
    <m/>
    <d v="2009-05-13T22:03:32"/>
    <d v="2012-03-06T00:09:18"/>
    <n v="1027.0873379629629"/>
    <n v="2.8139379122272956"/>
    <n v="2"/>
    <x v="45"/>
  </r>
  <r>
    <s v="redirect"/>
    <n v="212"/>
    <n v="111"/>
    <s v="-"/>
    <n v="3"/>
    <n v="5"/>
    <n v="3.7830187999999998"/>
    <n v="13"/>
    <n v="6"/>
    <n v="6.1320754716981132E-2"/>
    <n v="2.8301886792452831E-2"/>
    <n v="2.1666666666666665"/>
    <n v="1.6666666666666667"/>
    <n v="20"/>
    <n v="1"/>
    <x v="4"/>
    <n v="4"/>
    <m/>
    <d v="2006-10-25T07:26:59"/>
    <d v="2012-03-06T00:09:18"/>
    <n v="1958.6960532407393"/>
    <n v="5.3662905568239436"/>
    <n v="5"/>
    <x v="46"/>
  </r>
  <r>
    <s v="image"/>
    <n v="323"/>
    <n v="0"/>
    <s v="-"/>
    <n v="6"/>
    <n v="14"/>
    <n v="12.374613"/>
    <n v="23"/>
    <n v="9"/>
    <n v="7.1207430340557279E-2"/>
    <n v="2.7863777089783281E-2"/>
    <n v="2.5555555555555554"/>
    <n v="2.3333333333333335"/>
    <n v="20"/>
    <n v="1"/>
    <x v="4"/>
    <n v="0"/>
    <m/>
    <d v="2003-04-14T23:10:40"/>
    <d v="2012-03-06T00:09:18"/>
    <n v="3248.0407175925866"/>
    <n v="8.8987416920344842"/>
    <n v="8"/>
    <x v="21"/>
  </r>
  <r>
    <s v="archive"/>
    <n v="323"/>
    <n v="0"/>
    <s v="-"/>
    <n v="9"/>
    <n v="16"/>
    <n v="12.848297000000001"/>
    <n v="24"/>
    <n v="15"/>
    <n v="7.4303405572755415E-2"/>
    <n v="4.6439628482972138E-2"/>
    <n v="1.6"/>
    <n v="1.7777777777777777"/>
    <n v="20"/>
    <n v="1"/>
    <x v="4"/>
    <n v="0"/>
    <m/>
    <d v="2003-04-14T23:10:40"/>
    <d v="2012-03-06T00:09:18"/>
    <n v="3248.0407175925866"/>
    <n v="8.8987416920344842"/>
    <n v="8"/>
    <x v="21"/>
  </r>
  <r>
    <s v="logging"/>
    <n v="295"/>
    <n v="28"/>
    <s v="-"/>
    <n v="7"/>
    <n v="12"/>
    <n v="9.7661020000000001"/>
    <n v="22"/>
    <n v="12"/>
    <n v="7.4576271186440682E-2"/>
    <n v="4.0677966101694912E-2"/>
    <n v="1.8333333333333333"/>
    <n v="1.7142857142857142"/>
    <n v="20"/>
    <n v="1"/>
    <x v="4"/>
    <n v="2"/>
    <m/>
    <d v="2004-08-24T08:11:46"/>
    <d v="2012-03-06T00:09:18"/>
    <n v="2750.664953703701"/>
    <n v="7.5360683663115093"/>
    <n v="7"/>
    <x v="47"/>
  </r>
  <r>
    <s v="user"/>
    <n v="323"/>
    <n v="0"/>
    <s v="-"/>
    <n v="8"/>
    <n v="14"/>
    <n v="13.464396000000001"/>
    <n v="27"/>
    <n v="16"/>
    <n v="8.3591331269349839E-2"/>
    <n v="4.9535603715170282E-2"/>
    <n v="1.6875"/>
    <n v="1.75"/>
    <n v="20"/>
    <n v="1"/>
    <x v="4"/>
    <n v="0"/>
    <m/>
    <d v="2003-04-14T23:10:40"/>
    <d v="2012-03-06T00:09:18"/>
    <n v="3248.0407175925866"/>
    <n v="8.8987416920344842"/>
    <n v="8"/>
    <x v="21"/>
  </r>
  <r>
    <s v="filearchive"/>
    <n v="226"/>
    <n v="97"/>
    <s v="-"/>
    <n v="20"/>
    <n v="21"/>
    <n v="20.818584000000001"/>
    <n v="19"/>
    <n v="6"/>
    <n v="8.4070796460176997E-2"/>
    <n v="2.6548672566371681E-2"/>
    <n v="3.1666666666666665"/>
    <n v="1.05"/>
    <n v="20"/>
    <n v="1"/>
    <x v="4"/>
    <n v="4"/>
    <m/>
    <d v="2006-06-16T01:16:45"/>
    <d v="2012-03-06T00:09:18"/>
    <n v="2089.9531597222231"/>
    <n v="5.7258990677321178"/>
    <n v="5"/>
    <x v="48"/>
  </r>
  <r>
    <s v="revision"/>
    <n v="282"/>
    <n v="41"/>
    <s v="-"/>
    <n v="8"/>
    <n v="12"/>
    <n v="10.372339999999999"/>
    <n v="24"/>
    <n v="16"/>
    <n v="8.5106382978723402E-2"/>
    <n v="5.6737588652482268E-2"/>
    <n v="1.5"/>
    <n v="1.5"/>
    <n v="20"/>
    <n v="1"/>
    <x v="4"/>
    <n v="2"/>
    <m/>
    <d v="2004-12-19T08:00:50"/>
    <d v="2012-03-06T00:09:18"/>
    <n v="2633.6725462962931"/>
    <n v="7.2155412227295699"/>
    <n v="7"/>
    <x v="19"/>
  </r>
  <r>
    <s v="ipblocks"/>
    <n v="323"/>
    <n v="0"/>
    <s v="-"/>
    <n v="5"/>
    <n v="17"/>
    <n v="13.377708999999999"/>
    <n v="29"/>
    <n v="16"/>
    <n v="8.9783281733746126E-2"/>
    <n v="4.9535603715170282E-2"/>
    <n v="1.8125"/>
    <n v="3.4"/>
    <n v="20"/>
    <n v="1"/>
    <x v="4"/>
    <n v="0"/>
    <m/>
    <d v="2003-04-14T23:10:40"/>
    <d v="2012-03-06T00:09:18"/>
    <n v="3248.0407175925866"/>
    <n v="8.8987416920344842"/>
    <n v="8"/>
    <x v="21"/>
  </r>
  <r>
    <s v="oldimage"/>
    <n v="323"/>
    <n v="0"/>
    <s v="-"/>
    <n v="7"/>
    <n v="16"/>
    <n v="12.860682000000001"/>
    <n v="36"/>
    <n v="10"/>
    <n v="0.11145510835913312"/>
    <n v="3.0959752321981424E-2"/>
    <n v="3.6"/>
    <n v="2.2857142857142856"/>
    <n v="20"/>
    <n v="2"/>
    <x v="5"/>
    <n v="0"/>
    <m/>
    <d v="2003-04-14T23:10:40"/>
    <d v="2012-03-06T00:09:18"/>
    <n v="3248.0407175925866"/>
    <n v="8.8987416920344842"/>
    <n v="8"/>
    <x v="21"/>
  </r>
  <r>
    <s v="recentchanges"/>
    <n v="323"/>
    <n v="0"/>
    <s v="-"/>
    <n v="13"/>
    <n v="26"/>
    <n v="22.814240999999999"/>
    <n v="43"/>
    <n v="12"/>
    <n v="0.13312693498452013"/>
    <n v="3.7151702786377708E-2"/>
    <n v="3.5833333333333335"/>
    <n v="2"/>
    <n v="20"/>
    <n v="2"/>
    <x v="5"/>
    <n v="0"/>
    <m/>
    <d v="2003-04-14T23:10:40"/>
    <d v="2012-03-06T00:09:18"/>
    <n v="3248.0407175925866"/>
    <n v="8.8987416920344842"/>
    <n v="8"/>
    <x v="21"/>
  </r>
  <r>
    <s v="uploadstash"/>
    <n v="35"/>
    <n v="288"/>
    <s v="-"/>
    <n v="14"/>
    <n v="16"/>
    <n v="15.257142999999999"/>
    <n v="8"/>
    <n v="5"/>
    <n v="0.22857142857142856"/>
    <n v="0.14285714285714285"/>
    <n v="1.6"/>
    <n v="1.1428571428571428"/>
    <n v="20"/>
    <n v="2"/>
    <x v="5"/>
    <n v="9"/>
    <m/>
    <d v="2011-07-12T21:11:43"/>
    <d v="2012-03-06T00:09:18"/>
    <n v="237.12332175925258"/>
    <n v="0.64965293632671939"/>
    <n v="0"/>
    <x v="49"/>
  </r>
</pivotCacheRecords>
</file>

<file path=xl/pivotCache/pivotCacheRecords45.xml><?xml version="1.0" encoding="utf-8"?>
<pivotCacheRecords xmlns="http://schemas.openxmlformats.org/spreadsheetml/2006/main" xmlns:r="http://schemas.openxmlformats.org/officeDocument/2006/relationships" count="128">
  <r>
    <s v="oc_coupon_description"/>
    <n v="13"/>
    <n v="17"/>
    <n v="34"/>
    <n v="4"/>
    <n v="4"/>
    <n v="4"/>
    <n v="0"/>
    <n v="0"/>
    <n v="0"/>
    <n v="0"/>
    <m/>
    <n v="1"/>
    <n v="10"/>
    <n v="0"/>
    <x v="0"/>
    <n v="1"/>
    <n v="3"/>
    <d v="2009-06-19T02:04:44"/>
    <d v="2011-04-27T04:59:37"/>
    <n v="677.12144675925811"/>
    <n v="1.8551272513952277"/>
    <n v="1"/>
    <x v="0"/>
  </r>
  <r>
    <s v="oc_product_option_description"/>
    <n v="13"/>
    <n v="17"/>
    <n v="34"/>
    <n v="4"/>
    <n v="4"/>
    <n v="4"/>
    <n v="0"/>
    <n v="0"/>
    <n v="0"/>
    <n v="0"/>
    <m/>
    <n v="1"/>
    <n v="10"/>
    <n v="0"/>
    <x v="0"/>
    <n v="1"/>
    <n v="3"/>
    <d v="2009-06-19T02:04:44"/>
    <d v="2011-04-27T04:59:37"/>
    <n v="677.12144675925811"/>
    <n v="1.8551272513952277"/>
    <n v="1"/>
    <x v="0"/>
  </r>
  <r>
    <s v="oc_product_option_value_description"/>
    <n v="13"/>
    <n v="17"/>
    <n v="34"/>
    <n v="4"/>
    <n v="4"/>
    <n v="4"/>
    <n v="0"/>
    <n v="0"/>
    <n v="0"/>
    <n v="0"/>
    <m/>
    <n v="1"/>
    <n v="10"/>
    <n v="0"/>
    <x v="0"/>
    <n v="1"/>
    <n v="3"/>
    <d v="2009-06-19T02:04:44"/>
    <d v="2011-04-27T04:59:37"/>
    <n v="677.12144675925811"/>
    <n v="1.8551272513952277"/>
    <n v="1"/>
    <x v="0"/>
  </r>
  <r>
    <s v="oc_store_description"/>
    <n v="12"/>
    <n v="23"/>
    <n v="34"/>
    <n v="3"/>
    <n v="3"/>
    <n v="3"/>
    <n v="0"/>
    <n v="0"/>
    <n v="0"/>
    <n v="0"/>
    <m/>
    <n v="1"/>
    <n v="10"/>
    <n v="0"/>
    <x v="0"/>
    <n v="1"/>
    <n v="3"/>
    <d v="2010-03-09T13:40:21"/>
    <d v="2011-04-27T04:59:37"/>
    <n v="413.63837962962862"/>
    <n v="1.1332558346017223"/>
    <n v="1"/>
    <x v="1"/>
  </r>
  <r>
    <s v="oc_product_featured"/>
    <n v="7"/>
    <n v="28"/>
    <n v="34"/>
    <n v="1"/>
    <n v="1"/>
    <n v="1"/>
    <n v="0"/>
    <n v="0"/>
    <n v="0"/>
    <n v="0"/>
    <m/>
    <n v="1"/>
    <n v="10"/>
    <n v="0"/>
    <x v="0"/>
    <n v="2"/>
    <n v="3"/>
    <d v="2010-04-11T05:23:20"/>
    <d v="2011-04-27T04:59:37"/>
    <n v="380.98353009259154"/>
    <n v="1.0437904934043605"/>
    <n v="1"/>
    <x v="2"/>
  </r>
  <r>
    <s v="oc_product_tags"/>
    <n v="7"/>
    <n v="28"/>
    <n v="34"/>
    <n v="3"/>
    <n v="3"/>
    <n v="3"/>
    <n v="0"/>
    <n v="0"/>
    <n v="0"/>
    <n v="0"/>
    <m/>
    <n v="1"/>
    <n v="10"/>
    <n v="0"/>
    <x v="0"/>
    <n v="2"/>
    <n v="3"/>
    <d v="2010-04-11T05:23:20"/>
    <d v="2011-04-27T04:59:37"/>
    <n v="380.98353009259154"/>
    <n v="1.0437904934043605"/>
    <n v="1"/>
    <x v="2"/>
  </r>
  <r>
    <s v="oc_product_tag"/>
    <n v="24"/>
    <n v="35"/>
    <n v="58"/>
    <n v="4"/>
    <n v="4"/>
    <n v="4"/>
    <n v="0"/>
    <n v="0"/>
    <n v="0"/>
    <n v="0"/>
    <m/>
    <n v="1"/>
    <n v="10"/>
    <n v="0"/>
    <x v="0"/>
    <n v="3"/>
    <n v="4"/>
    <d v="2011-04-27T15:04:46"/>
    <d v="2012-06-22T16:10:50"/>
    <n v="422.04587962962978"/>
    <n v="1.156290081177068"/>
    <n v="1"/>
    <x v="3"/>
  </r>
  <r>
    <s v="oc_order_misc"/>
    <n v="10"/>
    <n v="58"/>
    <n v="68"/>
    <n v="3"/>
    <n v="3"/>
    <n v="3"/>
    <n v="0"/>
    <n v="0"/>
    <n v="0"/>
    <n v="0"/>
    <m/>
    <n v="1"/>
    <n v="10"/>
    <n v="0"/>
    <x v="0"/>
    <n v="4"/>
    <n v="4"/>
    <d v="2012-06-22T16:10:50"/>
    <d v="2012-08-13T13:24:11"/>
    <n v="51.884270833332266"/>
    <n v="0.14214868721460894"/>
    <n v="0"/>
    <x v="4"/>
  </r>
  <r>
    <s v="oc_filter_value"/>
    <n v="12"/>
    <n v="84"/>
    <n v="95"/>
    <n v="3"/>
    <n v="3"/>
    <n v="3"/>
    <n v="0"/>
    <n v="0"/>
    <n v="0"/>
    <n v="0"/>
    <m/>
    <n v="1"/>
    <n v="10"/>
    <n v="0"/>
    <x v="0"/>
    <n v="4"/>
    <n v="4"/>
    <d v="2012-09-09T15:37:12"/>
    <d v="2012-12-05T13:40:02"/>
    <n v="86.918634259258397"/>
    <n v="0.23813324454591342"/>
    <n v="0"/>
    <x v="5"/>
  </r>
  <r>
    <s v="oc_filter_value_description"/>
    <n v="12"/>
    <n v="84"/>
    <n v="95"/>
    <n v="4"/>
    <n v="4"/>
    <n v="4"/>
    <n v="0"/>
    <n v="0"/>
    <n v="0"/>
    <n v="0"/>
    <m/>
    <n v="1"/>
    <n v="10"/>
    <n v="0"/>
    <x v="0"/>
    <n v="4"/>
    <n v="4"/>
    <d v="2012-09-09T15:37:12"/>
    <d v="2012-12-05T13:40:02"/>
    <n v="86.918634259258397"/>
    <n v="0.23813324454591342"/>
    <n v="0"/>
    <x v="5"/>
  </r>
  <r>
    <s v="oc_filter_group_to_category"/>
    <n v="21"/>
    <n v="96"/>
    <n v="116"/>
    <n v="2"/>
    <n v="2"/>
    <n v="2"/>
    <n v="0"/>
    <n v="0"/>
    <n v="0"/>
    <n v="0"/>
    <m/>
    <n v="1"/>
    <n v="10"/>
    <n v="0"/>
    <x v="0"/>
    <n v="4"/>
    <n v="4"/>
    <d v="2012-12-08T16:20:17"/>
    <d v="2013-01-18T09:20:05"/>
    <n v="40.708194444443507"/>
    <n v="0.11152929984779043"/>
    <n v="0"/>
    <x v="6"/>
  </r>
  <r>
    <s v="oc_customer_ip_blacklist"/>
    <n v="49"/>
    <n v="58"/>
    <n v="106"/>
    <n v="2"/>
    <n v="2"/>
    <n v="2"/>
    <n v="1"/>
    <n v="1"/>
    <n v="2.0408163265306121E-2"/>
    <n v="2.0408163265306121E-2"/>
    <n v="1"/>
    <n v="1"/>
    <n v="10"/>
    <n v="1"/>
    <x v="1"/>
    <n v="4"/>
    <n v="4"/>
    <d v="2012-06-22T16:10:50"/>
    <d v="2012-12-23T12:29:21"/>
    <n v="183.84619212962571"/>
    <n v="0.50368819761541295"/>
    <n v="0"/>
    <x v="7"/>
  </r>
  <r>
    <s v="oc_return_product"/>
    <n v="23"/>
    <n v="35"/>
    <n v="57"/>
    <n v="10"/>
    <n v="10"/>
    <n v="10"/>
    <n v="1"/>
    <n v="1"/>
    <n v="4.3478260869565216E-2"/>
    <n v="4.3478260869565216E-2"/>
    <n v="1"/>
    <n v="1"/>
    <n v="10"/>
    <n v="1"/>
    <x v="1"/>
    <n v="3"/>
    <n v="3"/>
    <d v="2011-04-27T15:04:46"/>
    <d v="2011-07-24T04:06:37"/>
    <n v="87.542951388888469"/>
    <n v="0.23984370243531086"/>
    <n v="0"/>
    <x v="8"/>
  </r>
  <r>
    <s v="oc_order_total_klarna"/>
    <n v="6"/>
    <n v="110"/>
    <n v="115"/>
    <n v="2"/>
    <n v="2"/>
    <n v="2"/>
    <n v="1"/>
    <n v="1"/>
    <n v="0.16666666666666666"/>
    <n v="0.16666666666666666"/>
    <n v="1"/>
    <n v="1"/>
    <n v="10"/>
    <n v="1"/>
    <x v="1"/>
    <n v="4"/>
    <n v="4"/>
    <d v="2013-01-03T13:51:19"/>
    <d v="2013-01-14T13:04:12"/>
    <n v="10.967280092590954"/>
    <n v="3.0047342719427272E-2"/>
    <n v="0"/>
    <x v="9"/>
  </r>
  <r>
    <s v="oc_coupon_product"/>
    <n v="145"/>
    <n v="17"/>
    <s v="-"/>
    <n v="3"/>
    <n v="3"/>
    <n v="3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download"/>
    <n v="145"/>
    <n v="17"/>
    <s v="-"/>
    <n v="5"/>
    <n v="5"/>
    <n v="5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download_description"/>
    <n v="145"/>
    <n v="17"/>
    <s v="-"/>
    <n v="3"/>
    <n v="3"/>
    <n v="3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geo_zone"/>
    <n v="145"/>
    <n v="17"/>
    <s v="-"/>
    <n v="5"/>
    <n v="5"/>
    <n v="5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manufacturer"/>
    <n v="145"/>
    <n v="17"/>
    <s v="-"/>
    <n v="5"/>
    <n v="4"/>
    <n v="4.0068964999999999"/>
    <n v="0"/>
    <n v="0"/>
    <n v="0"/>
    <n v="0"/>
    <m/>
    <n v="0.8"/>
    <n v="20"/>
    <n v="0"/>
    <x v="2"/>
    <n v="1"/>
    <m/>
    <d v="2009-06-19T02:04:44"/>
    <d v="2013-07-17T07:43:27"/>
    <n v="1489.2352199074085"/>
    <n v="4.0800964928970096"/>
    <n v="4"/>
    <x v="10"/>
  </r>
  <r>
    <s v="oc_order_download"/>
    <n v="145"/>
    <n v="17"/>
    <s v="-"/>
    <n v="7"/>
    <n v="7"/>
    <n v="7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order_status"/>
    <n v="145"/>
    <n v="17"/>
    <s v="-"/>
    <n v="3"/>
    <n v="3"/>
    <n v="3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product_related"/>
    <n v="145"/>
    <n v="17"/>
    <s v="-"/>
    <n v="2"/>
    <n v="2"/>
    <n v="2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product_to_category"/>
    <n v="145"/>
    <n v="17"/>
    <s v="-"/>
    <n v="2"/>
    <n v="2"/>
    <n v="2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product_to_download"/>
    <n v="145"/>
    <n v="17"/>
    <s v="-"/>
    <n v="2"/>
    <n v="2"/>
    <n v="2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stock_status"/>
    <n v="145"/>
    <n v="17"/>
    <s v="-"/>
    <n v="3"/>
    <n v="3"/>
    <n v="3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tax_class"/>
    <n v="145"/>
    <n v="17"/>
    <s v="-"/>
    <n v="5"/>
    <n v="5"/>
    <n v="5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url_alias"/>
    <n v="145"/>
    <n v="17"/>
    <s v="-"/>
    <n v="3"/>
    <n v="3"/>
    <n v="3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weight_class"/>
    <n v="145"/>
    <n v="17"/>
    <s v="-"/>
    <n v="4"/>
    <n v="2"/>
    <n v="2.0137930000000002"/>
    <n v="0"/>
    <n v="0"/>
    <n v="0"/>
    <n v="0"/>
    <m/>
    <n v="0.5"/>
    <n v="20"/>
    <n v="0"/>
    <x v="2"/>
    <n v="1"/>
    <m/>
    <d v="2009-06-19T02:04:44"/>
    <d v="2013-07-17T07:43:27"/>
    <n v="1489.2352199074085"/>
    <n v="4.0800964928970096"/>
    <n v="4"/>
    <x v="10"/>
  </r>
  <r>
    <s v="oc_zone_to_geo_zone"/>
    <n v="145"/>
    <n v="17"/>
    <s v="-"/>
    <n v="6"/>
    <n v="6"/>
    <n v="6"/>
    <n v="0"/>
    <n v="0"/>
    <n v="0"/>
    <n v="0"/>
    <m/>
    <n v="1"/>
    <n v="20"/>
    <n v="0"/>
    <x v="2"/>
    <n v="1"/>
    <m/>
    <d v="2009-06-19T02:04:44"/>
    <d v="2013-07-17T07:43:27"/>
    <n v="1489.2352199074085"/>
    <n v="4.0800964928970096"/>
    <n v="4"/>
    <x v="10"/>
  </r>
  <r>
    <s v="oc_category_to_store"/>
    <n v="144"/>
    <n v="23"/>
    <s v="-"/>
    <n v="2"/>
    <n v="2"/>
    <n v="2"/>
    <n v="0"/>
    <n v="0"/>
    <n v="0"/>
    <n v="0"/>
    <m/>
    <n v="1"/>
    <n v="20"/>
    <n v="0"/>
    <x v="2"/>
    <n v="1"/>
    <m/>
    <d v="2010-03-09T13:40:21"/>
    <d v="2013-07-17T07:43:27"/>
    <n v="1225.752152777779"/>
    <n v="3.358225076103504"/>
    <n v="3"/>
    <x v="11"/>
  </r>
  <r>
    <s v="oc_information_to_store"/>
    <n v="144"/>
    <n v="23"/>
    <s v="-"/>
    <n v="2"/>
    <n v="2"/>
    <n v="2"/>
    <n v="0"/>
    <n v="0"/>
    <n v="0"/>
    <n v="0"/>
    <m/>
    <n v="1"/>
    <n v="20"/>
    <n v="0"/>
    <x v="2"/>
    <n v="1"/>
    <m/>
    <d v="2010-03-09T13:40:21"/>
    <d v="2013-07-17T07:43:27"/>
    <n v="1225.752152777779"/>
    <n v="3.358225076103504"/>
    <n v="3"/>
    <x v="11"/>
  </r>
  <r>
    <s v="oc_length_class"/>
    <n v="144"/>
    <n v="23"/>
    <s v="-"/>
    <n v="2"/>
    <n v="2"/>
    <n v="2"/>
    <n v="0"/>
    <n v="0"/>
    <n v="0"/>
    <n v="0"/>
    <m/>
    <n v="1"/>
    <n v="20"/>
    <n v="0"/>
    <x v="2"/>
    <n v="1"/>
    <m/>
    <d v="2010-03-09T13:40:21"/>
    <d v="2013-07-17T07:43:27"/>
    <n v="1225.752152777779"/>
    <n v="3.358225076103504"/>
    <n v="3"/>
    <x v="11"/>
  </r>
  <r>
    <s v="oc_length_class_description"/>
    <n v="144"/>
    <n v="23"/>
    <s v="-"/>
    <n v="4"/>
    <n v="4"/>
    <n v="4"/>
    <n v="0"/>
    <n v="0"/>
    <n v="0"/>
    <n v="0"/>
    <m/>
    <n v="1"/>
    <n v="20"/>
    <n v="0"/>
    <x v="2"/>
    <n v="1"/>
    <m/>
    <d v="2010-03-09T13:40:21"/>
    <d v="2013-07-17T07:43:27"/>
    <n v="1225.752152777779"/>
    <n v="3.358225076103504"/>
    <n v="3"/>
    <x v="11"/>
  </r>
  <r>
    <s v="oc_manufacturer_to_store"/>
    <n v="144"/>
    <n v="23"/>
    <s v="-"/>
    <n v="2"/>
    <n v="2"/>
    <n v="2"/>
    <n v="0"/>
    <n v="0"/>
    <n v="0"/>
    <n v="0"/>
    <m/>
    <n v="1"/>
    <n v="20"/>
    <n v="0"/>
    <x v="2"/>
    <n v="1"/>
    <m/>
    <d v="2010-03-09T13:40:21"/>
    <d v="2013-07-17T07:43:27"/>
    <n v="1225.752152777779"/>
    <n v="3.358225076103504"/>
    <n v="3"/>
    <x v="11"/>
  </r>
  <r>
    <s v="oc_product_to_store"/>
    <n v="144"/>
    <n v="23"/>
    <s v="-"/>
    <n v="2"/>
    <n v="2"/>
    <n v="2"/>
    <n v="0"/>
    <n v="0"/>
    <n v="0"/>
    <n v="0"/>
    <m/>
    <n v="1"/>
    <n v="20"/>
    <n v="0"/>
    <x v="2"/>
    <n v="1"/>
    <m/>
    <d v="2010-03-09T13:40:21"/>
    <d v="2013-07-17T07:43:27"/>
    <n v="1225.752152777779"/>
    <n v="3.358225076103504"/>
    <n v="3"/>
    <x v="11"/>
  </r>
  <r>
    <s v="oc_weight_class_description"/>
    <n v="144"/>
    <n v="23"/>
    <s v="-"/>
    <n v="4"/>
    <n v="4"/>
    <n v="4"/>
    <n v="0"/>
    <n v="0"/>
    <n v="0"/>
    <n v="0"/>
    <m/>
    <n v="1"/>
    <n v="20"/>
    <n v="0"/>
    <x v="2"/>
    <n v="1"/>
    <m/>
    <d v="2010-03-09T13:40:21"/>
    <d v="2013-07-17T07:43:27"/>
    <n v="1225.752152777779"/>
    <n v="3.358225076103504"/>
    <n v="3"/>
    <x v="11"/>
  </r>
  <r>
    <s v="oc_attribute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attribute_description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attribute_group"/>
    <n v="132"/>
    <n v="35"/>
    <s v="-"/>
    <n v="2"/>
    <n v="2"/>
    <n v="2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attribute_group_description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banner_image_description"/>
    <n v="132"/>
    <n v="35"/>
    <s v="-"/>
    <n v="4"/>
    <n v="4"/>
    <n v="4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category_to_layout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information_to_layout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layout"/>
    <n v="132"/>
    <n v="35"/>
    <s v="-"/>
    <n v="2"/>
    <n v="2"/>
    <n v="2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layout_route"/>
    <n v="132"/>
    <n v="35"/>
    <s v="-"/>
    <n v="4"/>
    <n v="4"/>
    <n v="4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option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option_description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option_value_description"/>
    <n v="132"/>
    <n v="35"/>
    <s v="-"/>
    <n v="4"/>
    <n v="4"/>
    <n v="4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product_reward"/>
    <n v="132"/>
    <n v="35"/>
    <s v="-"/>
    <n v="4"/>
    <n v="4"/>
    <n v="4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product_to_layout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return_action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return_reason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return_status"/>
    <n v="132"/>
    <n v="35"/>
    <s v="-"/>
    <n v="3"/>
    <n v="3"/>
    <n v="3"/>
    <n v="0"/>
    <n v="0"/>
    <n v="0"/>
    <n v="0"/>
    <m/>
    <n v="1"/>
    <n v="20"/>
    <n v="0"/>
    <x v="2"/>
    <n v="3"/>
    <m/>
    <d v="2011-04-27T15:04:46"/>
    <d v="2013-07-17T07:43:27"/>
    <n v="811.69353009259066"/>
    <n v="2.2238178906646318"/>
    <n v="2"/>
    <x v="12"/>
  </r>
  <r>
    <s v="oc_voucher_theme"/>
    <n v="130"/>
    <n v="37"/>
    <s v="-"/>
    <n v="2"/>
    <n v="2"/>
    <n v="2"/>
    <n v="0"/>
    <n v="0"/>
    <n v="0"/>
    <n v="0"/>
    <m/>
    <n v="1"/>
    <n v="20"/>
    <n v="0"/>
    <x v="2"/>
    <n v="3"/>
    <m/>
    <d v="2011-04-29T16:31:11"/>
    <d v="2013-07-17T07:43:27"/>
    <n v="809.63351851852349"/>
    <n v="2.2181740233384204"/>
    <n v="2"/>
    <x v="13"/>
  </r>
  <r>
    <s v="oc_voucher_theme_description"/>
    <n v="130"/>
    <n v="37"/>
    <s v="-"/>
    <n v="3"/>
    <n v="3"/>
    <n v="3"/>
    <n v="0"/>
    <n v="0"/>
    <n v="0"/>
    <n v="0"/>
    <m/>
    <n v="1"/>
    <n v="20"/>
    <n v="0"/>
    <x v="2"/>
    <n v="3"/>
    <m/>
    <d v="2011-04-29T16:31:11"/>
    <d v="2013-07-17T07:43:27"/>
    <n v="809.63351851852349"/>
    <n v="2.2181740233384204"/>
    <n v="2"/>
    <x v="13"/>
  </r>
  <r>
    <s v="oc_tax_rate_to_customer_group"/>
    <n v="109"/>
    <n v="58"/>
    <s v="-"/>
    <n v="2"/>
    <n v="2"/>
    <n v="2"/>
    <n v="0"/>
    <n v="0"/>
    <n v="0"/>
    <n v="0"/>
    <m/>
    <n v="1"/>
    <n v="20"/>
    <n v="0"/>
    <x v="2"/>
    <n v="4"/>
    <m/>
    <d v="2012-06-22T16:10:50"/>
    <d v="2013-07-17T07:43:27"/>
    <n v="389.64765046296088"/>
    <n v="1.067527809487564"/>
    <n v="1"/>
    <x v="14"/>
  </r>
  <r>
    <s v="oc_tax_rule"/>
    <n v="109"/>
    <n v="58"/>
    <s v="-"/>
    <n v="5"/>
    <n v="5"/>
    <n v="5"/>
    <n v="0"/>
    <n v="0"/>
    <n v="0"/>
    <n v="0"/>
    <m/>
    <n v="1"/>
    <n v="20"/>
    <n v="0"/>
    <x v="2"/>
    <n v="4"/>
    <m/>
    <d v="2012-06-22T16:10:50"/>
    <d v="2013-07-17T07:43:27"/>
    <n v="389.64765046296088"/>
    <n v="1.067527809487564"/>
    <n v="1"/>
    <x v="14"/>
  </r>
  <r>
    <s v="oc_coupon_category"/>
    <n v="82"/>
    <n v="85"/>
    <s v="-"/>
    <n v="2"/>
    <n v="2"/>
    <n v="2"/>
    <n v="0"/>
    <n v="0"/>
    <n v="0"/>
    <n v="0"/>
    <m/>
    <n v="1"/>
    <n v="20"/>
    <n v="0"/>
    <x v="2"/>
    <n v="4"/>
    <m/>
    <d v="2012-09-20T10:37:30"/>
    <d v="2013-07-17T07:43:27"/>
    <n v="299.87913194444263"/>
    <n v="0.82158666286148663"/>
    <n v="0"/>
    <x v="15"/>
  </r>
  <r>
    <s v="oc_filter_group"/>
    <n v="71"/>
    <n v="96"/>
    <s v="-"/>
    <n v="2"/>
    <n v="2"/>
    <n v="2"/>
    <n v="0"/>
    <n v="0"/>
    <n v="0"/>
    <n v="0"/>
    <m/>
    <n v="1"/>
    <n v="20"/>
    <n v="0"/>
    <x v="2"/>
    <n v="4"/>
    <m/>
    <d v="2012-12-08T16:20:17"/>
    <d v="2013-07-17T07:43:27"/>
    <n v="220.64108796296205"/>
    <n v="0.6044961314053755"/>
    <n v="0"/>
    <x v="16"/>
  </r>
  <r>
    <s v="oc_filter_group_description"/>
    <n v="71"/>
    <n v="96"/>
    <s v="-"/>
    <n v="3"/>
    <n v="3"/>
    <n v="3"/>
    <n v="0"/>
    <n v="0"/>
    <n v="0"/>
    <n v="0"/>
    <m/>
    <n v="1"/>
    <n v="20"/>
    <n v="0"/>
    <x v="2"/>
    <n v="4"/>
    <m/>
    <d v="2012-12-08T16:20:17"/>
    <d v="2013-07-17T07:43:27"/>
    <n v="220.64108796296205"/>
    <n v="0.6044961314053755"/>
    <n v="0"/>
    <x v="16"/>
  </r>
  <r>
    <s v="oc_custom_field_description"/>
    <n v="65"/>
    <n v="102"/>
    <s v="-"/>
    <n v="3"/>
    <n v="3"/>
    <n v="3"/>
    <n v="0"/>
    <n v="0"/>
    <n v="0"/>
    <n v="0"/>
    <m/>
    <n v="1"/>
    <n v="20"/>
    <n v="0"/>
    <x v="2"/>
    <n v="4"/>
    <m/>
    <d v="2012-12-15T16:40:26"/>
    <d v="2013-07-17T07:43:27"/>
    <n v="213.62709490740963"/>
    <n v="0.58527971207509488"/>
    <n v="0"/>
    <x v="17"/>
  </r>
  <r>
    <s v="oc_custom_field_to_customer_group"/>
    <n v="65"/>
    <n v="102"/>
    <s v="-"/>
    <n v="2"/>
    <n v="2"/>
    <n v="2"/>
    <n v="0"/>
    <n v="0"/>
    <n v="0"/>
    <n v="0"/>
    <m/>
    <n v="1"/>
    <n v="20"/>
    <n v="0"/>
    <x v="2"/>
    <n v="4"/>
    <m/>
    <d v="2012-12-15T16:40:26"/>
    <d v="2013-07-17T07:43:27"/>
    <n v="213.62709490740963"/>
    <n v="0.58527971207509488"/>
    <n v="0"/>
    <x v="17"/>
  </r>
  <r>
    <s v="oc_custom_field_value"/>
    <n v="65"/>
    <n v="102"/>
    <s v="-"/>
    <n v="3"/>
    <n v="3"/>
    <n v="3"/>
    <n v="0"/>
    <n v="0"/>
    <n v="0"/>
    <n v="0"/>
    <m/>
    <n v="1"/>
    <n v="20"/>
    <n v="0"/>
    <x v="2"/>
    <n v="4"/>
    <m/>
    <d v="2012-12-15T16:40:26"/>
    <d v="2013-07-17T07:43:27"/>
    <n v="213.62709490740963"/>
    <n v="0.58527971207509488"/>
    <n v="0"/>
    <x v="17"/>
  </r>
  <r>
    <s v="oc_custom_field_value_description"/>
    <n v="65"/>
    <n v="102"/>
    <s v="-"/>
    <n v="4"/>
    <n v="4"/>
    <n v="4"/>
    <n v="0"/>
    <n v="0"/>
    <n v="0"/>
    <n v="0"/>
    <m/>
    <n v="1"/>
    <n v="20"/>
    <n v="0"/>
    <x v="2"/>
    <n v="4"/>
    <m/>
    <d v="2012-12-15T16:40:26"/>
    <d v="2013-07-17T07:43:27"/>
    <n v="213.62709490740963"/>
    <n v="0.58527971207509488"/>
    <n v="0"/>
    <x v="17"/>
  </r>
  <r>
    <s v="oc_customer_ban_ip"/>
    <n v="60"/>
    <n v="107"/>
    <s v="-"/>
    <n v="2"/>
    <n v="2"/>
    <n v="2"/>
    <n v="0"/>
    <n v="0"/>
    <n v="0"/>
    <n v="0"/>
    <m/>
    <n v="1"/>
    <n v="20"/>
    <n v="0"/>
    <x v="2"/>
    <n v="4"/>
    <m/>
    <d v="2012-12-26T10:11:57"/>
    <d v="2013-07-17T07:43:27"/>
    <n v="202.89687499999854"/>
    <n v="0.55588184931506446"/>
    <n v="0"/>
    <x v="18"/>
  </r>
  <r>
    <s v="oc_category_filter"/>
    <n v="50"/>
    <n v="117"/>
    <s v="-"/>
    <n v="2"/>
    <n v="2"/>
    <n v="2"/>
    <n v="0"/>
    <n v="0"/>
    <n v="0"/>
    <n v="0"/>
    <m/>
    <n v="1"/>
    <n v="20"/>
    <n v="0"/>
    <x v="2"/>
    <n v="4"/>
    <m/>
    <d v="2013-01-19T15:04:34"/>
    <d v="2013-07-17T07:43:27"/>
    <n v="178.69366898148292"/>
    <n v="0.48957169583967924"/>
    <n v="0"/>
    <x v="19"/>
  </r>
  <r>
    <s v="oc_custom_field_customer_group"/>
    <n v="49"/>
    <n v="118"/>
    <s v="-"/>
    <n v="3"/>
    <n v="3"/>
    <n v="3"/>
    <n v="0"/>
    <n v="0"/>
    <n v="0"/>
    <n v="0"/>
    <m/>
    <n v="1"/>
    <n v="20"/>
    <n v="0"/>
    <x v="2"/>
    <n v="4"/>
    <m/>
    <d v="2013-01-24T10:03:59"/>
    <d v="2013-07-17T07:43:27"/>
    <n v="173.9024074074041"/>
    <n v="0.47644495180110713"/>
    <n v="0"/>
    <x v="20"/>
  </r>
  <r>
    <s v="oc_customer_activity"/>
    <n v="2"/>
    <n v="165"/>
    <s v="-"/>
    <n v="5"/>
    <n v="5"/>
    <n v="5"/>
    <n v="0"/>
    <n v="0"/>
    <n v="0"/>
    <n v="0"/>
    <m/>
    <n v="1"/>
    <n v="20"/>
    <n v="0"/>
    <x v="2"/>
    <n v="5"/>
    <m/>
    <d v="2013-07-08T04:05:01"/>
    <d v="2013-07-17T07:43:27"/>
    <n v="9.1516898148183827"/>
    <n v="2.5073122780324336E-2"/>
    <n v="0"/>
    <x v="21"/>
  </r>
  <r>
    <s v="oc_currency"/>
    <n v="145"/>
    <n v="17"/>
    <s v="-"/>
    <n v="9"/>
    <n v="9"/>
    <n v="9"/>
    <n v="1"/>
    <n v="1"/>
    <n v="6.8965517241379309E-3"/>
    <n v="6.8965517241379309E-3"/>
    <n v="1"/>
    <n v="1"/>
    <n v="20"/>
    <n v="1"/>
    <x v="3"/>
    <n v="1"/>
    <m/>
    <d v="2009-06-19T02:04:44"/>
    <d v="2013-07-17T07:43:27"/>
    <n v="1489.2352199074085"/>
    <n v="4.0800964928970096"/>
    <n v="4"/>
    <x v="10"/>
  </r>
  <r>
    <s v="oc_information_description"/>
    <n v="145"/>
    <n v="17"/>
    <s v="-"/>
    <n v="4"/>
    <n v="4"/>
    <n v="4"/>
    <n v="1"/>
    <n v="1"/>
    <n v="6.8965517241379309E-3"/>
    <n v="6.8965517241379309E-3"/>
    <n v="1"/>
    <n v="1"/>
    <n v="20"/>
    <n v="1"/>
    <x v="3"/>
    <n v="1"/>
    <m/>
    <d v="2009-06-19T02:04:44"/>
    <d v="2013-07-17T07:43:27"/>
    <n v="1489.2352199074085"/>
    <n v="4.0800964928970096"/>
    <n v="4"/>
    <x v="10"/>
  </r>
  <r>
    <s v="oc_language"/>
    <n v="145"/>
    <n v="17"/>
    <s v="-"/>
    <n v="9"/>
    <n v="9"/>
    <n v="9"/>
    <n v="1"/>
    <n v="1"/>
    <n v="6.8965517241379309E-3"/>
    <n v="6.8965517241379309E-3"/>
    <n v="1"/>
    <n v="1"/>
    <n v="20"/>
    <n v="1"/>
    <x v="3"/>
    <n v="1"/>
    <m/>
    <d v="2009-06-19T02:04:44"/>
    <d v="2013-07-17T07:43:27"/>
    <n v="1489.2352199074085"/>
    <n v="4.0800964928970096"/>
    <n v="4"/>
    <x v="10"/>
  </r>
  <r>
    <s v="oc_product_image"/>
    <n v="145"/>
    <n v="17"/>
    <s v="-"/>
    <n v="3"/>
    <n v="4"/>
    <n v="3.7517242"/>
    <n v="1"/>
    <n v="1"/>
    <n v="6.8965517241379309E-3"/>
    <n v="6.8965517241379309E-3"/>
    <n v="1"/>
    <n v="1.3333333333333333"/>
    <n v="20"/>
    <n v="1"/>
    <x v="3"/>
    <n v="1"/>
    <m/>
    <d v="2009-06-19T02:04:44"/>
    <d v="2013-07-17T07:43:27"/>
    <n v="1489.2352199074085"/>
    <n v="4.0800964928970096"/>
    <n v="4"/>
    <x v="10"/>
  </r>
  <r>
    <s v="oc_user_group"/>
    <n v="145"/>
    <n v="17"/>
    <s v="-"/>
    <n v="3"/>
    <n v="3"/>
    <n v="3"/>
    <n v="1"/>
    <n v="1"/>
    <n v="6.8965517241379309E-3"/>
    <n v="6.8965517241379309E-3"/>
    <n v="1"/>
    <n v="1"/>
    <n v="20"/>
    <n v="1"/>
    <x v="3"/>
    <n v="1"/>
    <m/>
    <d v="2009-06-19T02:04:44"/>
    <d v="2013-07-17T07:43:27"/>
    <n v="1489.2352199074085"/>
    <n v="4.0800964928970096"/>
    <n v="4"/>
    <x v="10"/>
  </r>
  <r>
    <s v="oc_banner"/>
    <n v="132"/>
    <n v="35"/>
    <s v="-"/>
    <n v="3"/>
    <n v="3"/>
    <n v="3"/>
    <n v="1"/>
    <n v="1"/>
    <n v="7.575757575757576E-3"/>
    <n v="7.575757575757576E-3"/>
    <n v="1"/>
    <n v="1"/>
    <n v="20"/>
    <n v="1"/>
    <x v="3"/>
    <n v="3"/>
    <m/>
    <d v="2011-04-27T15:04:46"/>
    <d v="2013-07-17T07:43:27"/>
    <n v="811.69353009259066"/>
    <n v="2.2238178906646318"/>
    <n v="2"/>
    <x v="12"/>
  </r>
  <r>
    <s v="oc_banner_image"/>
    <n v="132"/>
    <n v="35"/>
    <s v="-"/>
    <n v="4"/>
    <n v="5"/>
    <n v="4.1136365000000001"/>
    <n v="1"/>
    <n v="1"/>
    <n v="7.575757575757576E-3"/>
    <n v="7.575757575757576E-3"/>
    <n v="1"/>
    <n v="1.25"/>
    <n v="20"/>
    <n v="1"/>
    <x v="3"/>
    <n v="3"/>
    <m/>
    <d v="2011-04-27T15:04:46"/>
    <d v="2013-07-17T07:43:27"/>
    <n v="811.69353009259066"/>
    <n v="2.2238178906646318"/>
    <n v="2"/>
    <x v="12"/>
  </r>
  <r>
    <s v="oc_customer_ip"/>
    <n v="132"/>
    <n v="35"/>
    <s v="-"/>
    <n v="4"/>
    <n v="4"/>
    <n v="4"/>
    <n v="1"/>
    <n v="1"/>
    <n v="7.575757575757576E-3"/>
    <n v="7.575757575757576E-3"/>
    <n v="1"/>
    <n v="1"/>
    <n v="20"/>
    <n v="1"/>
    <x v="3"/>
    <n v="3"/>
    <m/>
    <d v="2011-04-27T15:04:46"/>
    <d v="2013-07-17T07:43:27"/>
    <n v="811.69353009259066"/>
    <n v="2.2238178906646318"/>
    <n v="2"/>
    <x v="12"/>
  </r>
  <r>
    <s v="oc_customer_reward"/>
    <n v="132"/>
    <n v="35"/>
    <s v="-"/>
    <n v="6"/>
    <n v="6"/>
    <n v="6"/>
    <n v="1"/>
    <n v="1"/>
    <n v="7.575757575757576E-3"/>
    <n v="7.575757575757576E-3"/>
    <n v="1"/>
    <n v="1"/>
    <n v="20"/>
    <n v="1"/>
    <x v="3"/>
    <n v="3"/>
    <m/>
    <d v="2011-04-27T15:04:46"/>
    <d v="2013-07-17T07:43:27"/>
    <n v="811.69353009259066"/>
    <n v="2.2238178906646318"/>
    <n v="2"/>
    <x v="12"/>
  </r>
  <r>
    <s v="oc_option_value"/>
    <n v="132"/>
    <n v="35"/>
    <s v="-"/>
    <n v="3"/>
    <n v="4"/>
    <n v="3.8333333000000001"/>
    <n v="1"/>
    <n v="1"/>
    <n v="7.575757575757576E-3"/>
    <n v="7.575757575757576E-3"/>
    <n v="1"/>
    <n v="1.3333333333333333"/>
    <n v="20"/>
    <n v="1"/>
    <x v="3"/>
    <n v="3"/>
    <m/>
    <d v="2011-04-27T15:04:46"/>
    <d v="2013-07-17T07:43:27"/>
    <n v="811.69353009259066"/>
    <n v="2.2238178906646318"/>
    <n v="2"/>
    <x v="12"/>
  </r>
  <r>
    <s v="oc_product_attribute"/>
    <n v="132"/>
    <n v="35"/>
    <s v="-"/>
    <n v="4"/>
    <n v="4"/>
    <n v="4"/>
    <n v="1"/>
    <n v="1"/>
    <n v="7.575757575757576E-3"/>
    <n v="7.575757575757576E-3"/>
    <n v="1"/>
    <n v="1"/>
    <n v="20"/>
    <n v="1"/>
    <x v="3"/>
    <n v="3"/>
    <m/>
    <d v="2011-04-27T15:04:46"/>
    <d v="2013-07-17T07:43:27"/>
    <n v="811.69353009259066"/>
    <n v="2.2238178906646318"/>
    <n v="2"/>
    <x v="12"/>
  </r>
  <r>
    <s v="oc_customer_group_description"/>
    <n v="109"/>
    <n v="58"/>
    <s v="-"/>
    <n v="4"/>
    <n v="4"/>
    <n v="4"/>
    <n v="1"/>
    <n v="1"/>
    <n v="9.1743119266055051E-3"/>
    <n v="9.1743119266055051E-3"/>
    <n v="1"/>
    <n v="1"/>
    <n v="20"/>
    <n v="1"/>
    <x v="3"/>
    <n v="4"/>
    <m/>
    <d v="2012-06-22T16:10:50"/>
    <d v="2013-07-17T07:43:27"/>
    <n v="389.64765046296088"/>
    <n v="1.067527809487564"/>
    <n v="1"/>
    <x v="14"/>
  </r>
  <r>
    <s v="oc_filter"/>
    <n v="83"/>
    <n v="84"/>
    <s v="-"/>
    <n v="2"/>
    <n v="3"/>
    <n v="2.8554217999999998"/>
    <n v="1"/>
    <n v="1"/>
    <n v="1.2048192771084338E-2"/>
    <n v="1.2048192771084338E-2"/>
    <n v="1"/>
    <n v="1.5"/>
    <n v="20"/>
    <n v="1"/>
    <x v="3"/>
    <n v="4"/>
    <m/>
    <d v="2012-09-09T15:37:12"/>
    <d v="2013-07-17T07:43:27"/>
    <n v="310.67100694444525"/>
    <n v="0.85115344368341161"/>
    <n v="0"/>
    <x v="22"/>
  </r>
  <r>
    <s v="oc_filter_description"/>
    <n v="83"/>
    <n v="84"/>
    <s v="-"/>
    <n v="3"/>
    <n v="4"/>
    <n v="3.8554217999999998"/>
    <n v="1"/>
    <n v="1"/>
    <n v="1.2048192771084338E-2"/>
    <n v="1.2048192771084338E-2"/>
    <n v="1"/>
    <n v="1.3333333333333333"/>
    <n v="20"/>
    <n v="1"/>
    <x v="3"/>
    <n v="4"/>
    <m/>
    <d v="2012-09-09T15:37:12"/>
    <d v="2013-07-17T07:43:27"/>
    <n v="310.67100694444525"/>
    <n v="0.85115344368341161"/>
    <n v="0"/>
    <x v="22"/>
  </r>
  <r>
    <s v="oc_extension"/>
    <n v="145"/>
    <n v="17"/>
    <s v="-"/>
    <n v="3"/>
    <n v="3"/>
    <n v="3"/>
    <n v="2"/>
    <n v="1"/>
    <n v="1.3793103448275862E-2"/>
    <n v="6.8965517241379309E-3"/>
    <n v="2"/>
    <n v="1"/>
    <n v="20"/>
    <n v="1"/>
    <x v="3"/>
    <n v="1"/>
    <m/>
    <d v="2009-06-19T02:04:44"/>
    <d v="2013-07-17T07:43:27"/>
    <n v="1489.2352199074085"/>
    <n v="4.0800964928970096"/>
    <n v="4"/>
    <x v="10"/>
  </r>
  <r>
    <s v="oc_order_history"/>
    <n v="145"/>
    <n v="17"/>
    <s v="-"/>
    <n v="6"/>
    <n v="6"/>
    <n v="6"/>
    <n v="2"/>
    <n v="2"/>
    <n v="1.3793103448275862E-2"/>
    <n v="1.3793103448275862E-2"/>
    <n v="1"/>
    <n v="1"/>
    <n v="20"/>
    <n v="1"/>
    <x v="3"/>
    <n v="1"/>
    <m/>
    <d v="2009-06-19T02:04:44"/>
    <d v="2013-07-17T07:43:27"/>
    <n v="1489.2352199074085"/>
    <n v="4.0800964928970096"/>
    <n v="4"/>
    <x v="10"/>
  </r>
  <r>
    <s v="oc_product_discount"/>
    <n v="145"/>
    <n v="17"/>
    <s v="-"/>
    <n v="4"/>
    <n v="8"/>
    <n v="7.9724139999999997"/>
    <n v="2"/>
    <n v="2"/>
    <n v="1.3793103448275862E-2"/>
    <n v="1.3793103448275862E-2"/>
    <n v="1"/>
    <n v="2"/>
    <n v="20"/>
    <n v="1"/>
    <x v="3"/>
    <n v="1"/>
    <m/>
    <d v="2009-06-19T02:04:44"/>
    <d v="2013-07-17T07:43:27"/>
    <n v="1489.2352199074085"/>
    <n v="4.0800964928970096"/>
    <n v="4"/>
    <x v="10"/>
  </r>
  <r>
    <s v="oc_product_special"/>
    <n v="145"/>
    <n v="17"/>
    <s v="-"/>
    <n v="5"/>
    <n v="7"/>
    <n v="6.9862070000000003"/>
    <n v="2"/>
    <n v="2"/>
    <n v="1.3793103448275862E-2"/>
    <n v="1.3793103448275862E-2"/>
    <n v="1"/>
    <n v="1.4"/>
    <n v="20"/>
    <n v="1"/>
    <x v="3"/>
    <n v="1"/>
    <m/>
    <d v="2009-06-19T02:04:44"/>
    <d v="2013-07-17T07:43:27"/>
    <n v="1489.2352199074085"/>
    <n v="4.0800964928970096"/>
    <n v="4"/>
    <x v="10"/>
  </r>
  <r>
    <s v="oc_review"/>
    <n v="145"/>
    <n v="17"/>
    <s v="-"/>
    <n v="9"/>
    <n v="9"/>
    <n v="9"/>
    <n v="2"/>
    <n v="2"/>
    <n v="1.3793103448275862E-2"/>
    <n v="1.3793103448275862E-2"/>
    <n v="1"/>
    <n v="1"/>
    <n v="20"/>
    <n v="1"/>
    <x v="3"/>
    <n v="1"/>
    <m/>
    <d v="2009-06-19T02:04:44"/>
    <d v="2013-07-17T07:43:27"/>
    <n v="1489.2352199074085"/>
    <n v="4.0800964928970096"/>
    <n v="4"/>
    <x v="10"/>
  </r>
  <r>
    <s v="oc_zone"/>
    <n v="145"/>
    <n v="17"/>
    <s v="-"/>
    <n v="4"/>
    <n v="5"/>
    <n v="4.9586205000000003"/>
    <n v="2"/>
    <n v="2"/>
    <n v="1.3793103448275862E-2"/>
    <n v="1.3793103448275862E-2"/>
    <n v="1"/>
    <n v="1.25"/>
    <n v="20"/>
    <n v="1"/>
    <x v="3"/>
    <n v="1"/>
    <m/>
    <d v="2009-06-19T02:04:44"/>
    <d v="2013-07-17T07:43:27"/>
    <n v="1489.2352199074085"/>
    <n v="4.0800964928970096"/>
    <n v="4"/>
    <x v="10"/>
  </r>
  <r>
    <s v="oc_coupon_history"/>
    <n v="132"/>
    <n v="35"/>
    <s v="-"/>
    <n v="6"/>
    <n v="6"/>
    <n v="6"/>
    <n v="2"/>
    <n v="2"/>
    <n v="1.5151515151515152E-2"/>
    <n v="1.5151515151515152E-2"/>
    <n v="1"/>
    <n v="1"/>
    <n v="20"/>
    <n v="1"/>
    <x v="3"/>
    <n v="3"/>
    <m/>
    <d v="2011-04-27T15:04:46"/>
    <d v="2013-07-17T07:43:27"/>
    <n v="811.69353009259066"/>
    <n v="2.2238178906646318"/>
    <n v="2"/>
    <x v="12"/>
  </r>
  <r>
    <s v="oc_return_history"/>
    <n v="132"/>
    <n v="35"/>
    <s v="-"/>
    <n v="6"/>
    <n v="6"/>
    <n v="6"/>
    <n v="2"/>
    <n v="2"/>
    <n v="1.5151515151515152E-2"/>
    <n v="1.5151515151515152E-2"/>
    <n v="1"/>
    <n v="1"/>
    <n v="20"/>
    <n v="1"/>
    <x v="3"/>
    <n v="3"/>
    <m/>
    <d v="2011-04-27T15:04:46"/>
    <d v="2013-07-17T07:43:27"/>
    <n v="811.69353009259066"/>
    <n v="2.2238178906646318"/>
    <n v="2"/>
    <x v="12"/>
  </r>
  <r>
    <s v="oc_customer_history"/>
    <n v="66"/>
    <n v="101"/>
    <s v="-"/>
    <n v="4"/>
    <n v="4"/>
    <n v="4"/>
    <n v="1"/>
    <n v="1"/>
    <n v="1.5151515151515152E-2"/>
    <n v="1.5151515151515152E-2"/>
    <n v="1"/>
    <n v="1"/>
    <n v="20"/>
    <n v="1"/>
    <x v="3"/>
    <n v="4"/>
    <m/>
    <d v="2012-12-15T04:14:16"/>
    <d v="2013-07-17T07:43:27"/>
    <n v="214.14526620370452"/>
    <n v="0.5866993594622042"/>
    <n v="0"/>
    <x v="23"/>
  </r>
  <r>
    <s v="oc_customer_field"/>
    <n v="65"/>
    <n v="102"/>
    <s v="-"/>
    <n v="6"/>
    <n v="6"/>
    <n v="6"/>
    <n v="1"/>
    <n v="1"/>
    <n v="1.5384615384615385E-2"/>
    <n v="1.5384615384615385E-2"/>
    <n v="1"/>
    <n v="1"/>
    <n v="20"/>
    <n v="1"/>
    <x v="3"/>
    <n v="4"/>
    <m/>
    <d v="2012-12-15T16:40:26"/>
    <d v="2013-07-17T07:43:27"/>
    <n v="213.62709490740963"/>
    <n v="0.58527971207509488"/>
    <n v="0"/>
    <x v="17"/>
  </r>
  <r>
    <s v="oc_order_field"/>
    <n v="65"/>
    <n v="102"/>
    <s v="-"/>
    <n v="6"/>
    <n v="6"/>
    <n v="6"/>
    <n v="1"/>
    <n v="1"/>
    <n v="1.5384615384615385E-2"/>
    <n v="1.5384615384615385E-2"/>
    <n v="1"/>
    <n v="1"/>
    <n v="20"/>
    <n v="1"/>
    <x v="3"/>
    <n v="4"/>
    <m/>
    <d v="2012-12-15T16:40:26"/>
    <d v="2013-07-17T07:43:27"/>
    <n v="213.62709490740963"/>
    <n v="0.58527971207509488"/>
    <n v="0"/>
    <x v="17"/>
  </r>
  <r>
    <s v="oc_order_fraud"/>
    <n v="109"/>
    <n v="58"/>
    <s v="-"/>
    <n v="53"/>
    <n v="53"/>
    <n v="53"/>
    <n v="2"/>
    <n v="1"/>
    <n v="1.834862385321101E-2"/>
    <n v="9.1743119266055051E-3"/>
    <n v="2"/>
    <n v="1"/>
    <n v="20"/>
    <n v="1"/>
    <x v="3"/>
    <n v="4"/>
    <m/>
    <d v="2012-06-22T16:10:50"/>
    <d v="2013-07-17T07:43:27"/>
    <n v="389.64765046296088"/>
    <n v="1.067527809487564"/>
    <n v="1"/>
    <x v="14"/>
  </r>
  <r>
    <s v="oc_information"/>
    <n v="145"/>
    <n v="17"/>
    <s v="-"/>
    <n v="3"/>
    <n v="4"/>
    <n v="3.7172413"/>
    <n v="3"/>
    <n v="3"/>
    <n v="2.0689655172413793E-2"/>
    <n v="2.0689655172413793E-2"/>
    <n v="1"/>
    <n v="1.3333333333333333"/>
    <n v="20"/>
    <n v="1"/>
    <x v="3"/>
    <n v="1"/>
    <m/>
    <d v="2009-06-19T02:04:44"/>
    <d v="2013-07-17T07:43:27"/>
    <n v="1489.2352199074085"/>
    <n v="4.0800964928970096"/>
    <n v="4"/>
    <x v="10"/>
  </r>
  <r>
    <s v="oc_order_total"/>
    <n v="145"/>
    <n v="17"/>
    <s v="-"/>
    <n v="6"/>
    <n v="7"/>
    <n v="6.9103446000000002"/>
    <n v="3"/>
    <n v="3"/>
    <n v="2.0689655172413793E-2"/>
    <n v="2.0689655172413793E-2"/>
    <n v="1"/>
    <n v="1.1666666666666667"/>
    <n v="20"/>
    <n v="1"/>
    <x v="3"/>
    <n v="1"/>
    <m/>
    <d v="2009-06-19T02:04:44"/>
    <d v="2013-07-17T07:43:27"/>
    <n v="1489.2352199074085"/>
    <n v="4.0800964928970096"/>
    <n v="4"/>
    <x v="10"/>
  </r>
  <r>
    <s v="oc_setting"/>
    <n v="145"/>
    <n v="17"/>
    <s v="-"/>
    <n v="4"/>
    <n v="6"/>
    <n v="5.7103450000000002"/>
    <n v="3"/>
    <n v="3"/>
    <n v="2.0689655172413793E-2"/>
    <n v="2.0689655172413793E-2"/>
    <n v="1"/>
    <n v="1.5"/>
    <n v="20"/>
    <n v="1"/>
    <x v="3"/>
    <n v="1"/>
    <m/>
    <d v="2009-06-19T02:04:44"/>
    <d v="2013-07-17T07:43:27"/>
    <n v="1489.2352199074085"/>
    <n v="4.0800964928970096"/>
    <n v="4"/>
    <x v="10"/>
  </r>
  <r>
    <s v="oc_affiliate_transaction"/>
    <n v="132"/>
    <n v="35"/>
    <s v="-"/>
    <n v="6"/>
    <n v="6"/>
    <n v="6"/>
    <n v="3"/>
    <n v="3"/>
    <n v="2.2727272727272728E-2"/>
    <n v="2.2727272727272728E-2"/>
    <n v="1"/>
    <n v="1"/>
    <n v="20"/>
    <n v="1"/>
    <x v="3"/>
    <n v="3"/>
    <m/>
    <d v="2011-04-27T15:04:46"/>
    <d v="2013-07-17T07:43:27"/>
    <n v="811.69353009259066"/>
    <n v="2.2238178906646318"/>
    <n v="2"/>
    <x v="12"/>
  </r>
  <r>
    <s v="oc_customer_transaction"/>
    <n v="132"/>
    <n v="35"/>
    <s v="-"/>
    <n v="6"/>
    <n v="6"/>
    <n v="6"/>
    <n v="3"/>
    <n v="3"/>
    <n v="2.2727272727272728E-2"/>
    <n v="2.2727272727272728E-2"/>
    <n v="1"/>
    <n v="1"/>
    <n v="20"/>
    <n v="1"/>
    <x v="3"/>
    <n v="3"/>
    <m/>
    <d v="2011-04-27T15:04:46"/>
    <d v="2013-07-17T07:43:27"/>
    <n v="811.69353009259066"/>
    <n v="2.2238178906646318"/>
    <n v="2"/>
    <x v="12"/>
  </r>
  <r>
    <s v="oc_voucher_history"/>
    <n v="130"/>
    <n v="37"/>
    <s v="-"/>
    <n v="6"/>
    <n v="5"/>
    <n v="5.0153847000000003"/>
    <n v="3"/>
    <n v="3"/>
    <n v="2.3076923076923078E-2"/>
    <n v="2.3076923076923078E-2"/>
    <n v="1"/>
    <n v="0.83333333333333337"/>
    <n v="20"/>
    <n v="1"/>
    <x v="3"/>
    <n v="3"/>
    <m/>
    <d v="2011-04-29T16:31:11"/>
    <d v="2013-07-17T07:43:27"/>
    <n v="809.63351851852349"/>
    <n v="2.2181740233384204"/>
    <n v="2"/>
    <x v="13"/>
  </r>
  <r>
    <s v="oc_product_filter"/>
    <n v="83"/>
    <n v="84"/>
    <s v="-"/>
    <n v="2"/>
    <n v="2"/>
    <n v="2.1325302000000002"/>
    <n v="2"/>
    <n v="2"/>
    <n v="2.4096385542168676E-2"/>
    <n v="2.4096385542168676E-2"/>
    <n v="1"/>
    <n v="1"/>
    <n v="20"/>
    <n v="1"/>
    <x v="3"/>
    <n v="4"/>
    <m/>
    <d v="2012-09-09T15:37:12"/>
    <d v="2013-07-17T07:43:27"/>
    <n v="310.67100694444525"/>
    <n v="0.85115344368341161"/>
    <n v="0"/>
    <x v="22"/>
  </r>
  <r>
    <s v="oc_category_path"/>
    <n v="76"/>
    <n v="91"/>
    <s v="-"/>
    <n v="3"/>
    <n v="3"/>
    <n v="3"/>
    <n v="2"/>
    <n v="1"/>
    <n v="2.6315789473684209E-2"/>
    <n v="1.3157894736842105E-2"/>
    <n v="2"/>
    <n v="1"/>
    <n v="20"/>
    <n v="1"/>
    <x v="3"/>
    <n v="4"/>
    <m/>
    <d v="2012-12-02T09:12:24"/>
    <d v="2013-07-17T07:43:27"/>
    <n v="226.93822916666977"/>
    <n v="0.62174857305936926"/>
    <n v="0"/>
    <x v="24"/>
  </r>
  <r>
    <s v="oc_customer_online"/>
    <n v="109"/>
    <n v="58"/>
    <s v="-"/>
    <n v="5"/>
    <n v="5"/>
    <n v="5"/>
    <n v="3"/>
    <n v="2"/>
    <n v="2.7522935779816515E-2"/>
    <n v="1.834862385321101E-2"/>
    <n v="1.5"/>
    <n v="1"/>
    <n v="20"/>
    <n v="1"/>
    <x v="3"/>
    <n v="4"/>
    <m/>
    <d v="2012-06-22T16:10:50"/>
    <d v="2013-07-17T07:43:27"/>
    <n v="389.64765046296088"/>
    <n v="1.067527809487564"/>
    <n v="1"/>
    <x v="14"/>
  </r>
  <r>
    <s v="oc_order_voucher"/>
    <n v="109"/>
    <n v="58"/>
    <s v="-"/>
    <n v="12"/>
    <n v="12"/>
    <n v="12"/>
    <n v="3"/>
    <n v="3"/>
    <n v="2.7522935779816515E-2"/>
    <n v="2.7522935779816515E-2"/>
    <n v="1"/>
    <n v="1"/>
    <n v="20"/>
    <n v="1"/>
    <x v="3"/>
    <n v="4"/>
    <m/>
    <d v="2012-06-22T16:10:50"/>
    <d v="2013-07-17T07:43:27"/>
    <n v="389.64765046296088"/>
    <n v="1.067527809487564"/>
    <n v="1"/>
    <x v="14"/>
  </r>
  <r>
    <s v="oc_address"/>
    <n v="145"/>
    <n v="17"/>
    <s v="-"/>
    <n v="11"/>
    <n v="11"/>
    <n v="11.993103"/>
    <n v="5"/>
    <n v="3"/>
    <n v="3.4482758620689655E-2"/>
    <n v="2.0689655172413793E-2"/>
    <n v="1.6666666666666667"/>
    <n v="1"/>
    <n v="20"/>
    <n v="1"/>
    <x v="3"/>
    <n v="1"/>
    <m/>
    <d v="2009-06-19T02:04:44"/>
    <d v="2013-07-17T07:43:27"/>
    <n v="1489.2352199074085"/>
    <n v="4.0800964928970096"/>
    <n v="4"/>
    <x v="10"/>
  </r>
  <r>
    <s v="oc_category_description"/>
    <n v="145"/>
    <n v="17"/>
    <s v="-"/>
    <n v="5"/>
    <n v="6"/>
    <n v="5.9517239999999996"/>
    <n v="5"/>
    <n v="3"/>
    <n v="3.4482758620689655E-2"/>
    <n v="2.0689655172413793E-2"/>
    <n v="1.6666666666666667"/>
    <n v="1.2"/>
    <n v="20"/>
    <n v="1"/>
    <x v="3"/>
    <n v="1"/>
    <m/>
    <d v="2009-06-19T02:04:44"/>
    <d v="2013-07-17T07:43:27"/>
    <n v="1489.2352199074085"/>
    <n v="4.0800964928970096"/>
    <n v="4"/>
    <x v="10"/>
  </r>
  <r>
    <s v="oc_country"/>
    <n v="145"/>
    <n v="17"/>
    <s v="-"/>
    <n v="5"/>
    <n v="7"/>
    <n v="6.8965515999999996"/>
    <n v="5"/>
    <n v="4"/>
    <n v="3.4482758620689655E-2"/>
    <n v="2.7586206896551724E-2"/>
    <n v="1.25"/>
    <n v="1.4"/>
    <n v="20"/>
    <n v="1"/>
    <x v="3"/>
    <n v="1"/>
    <m/>
    <d v="2009-06-19T02:04:44"/>
    <d v="2013-07-17T07:43:27"/>
    <n v="1489.2352199074085"/>
    <n v="4.0800964928970096"/>
    <n v="4"/>
    <x v="10"/>
  </r>
  <r>
    <s v="oc_affiliate"/>
    <n v="132"/>
    <n v="35"/>
    <s v="-"/>
    <n v="30"/>
    <n v="31"/>
    <n v="30.772728000000001"/>
    <n v="5"/>
    <n v="4"/>
    <n v="3.787878787878788E-2"/>
    <n v="3.0303030303030304E-2"/>
    <n v="1.25"/>
    <n v="1.0333333333333334"/>
    <n v="20"/>
    <n v="1"/>
    <x v="3"/>
    <n v="3"/>
    <m/>
    <d v="2011-04-27T15:04:46"/>
    <d v="2013-07-17T07:43:27"/>
    <n v="811.69353009259066"/>
    <n v="2.2238178906646318"/>
    <n v="2"/>
    <x v="12"/>
  </r>
  <r>
    <s v="oc_order_option"/>
    <n v="145"/>
    <n v="17"/>
    <s v="-"/>
    <n v="7"/>
    <n v="8"/>
    <n v="7.9931035000000001"/>
    <n v="6"/>
    <n v="2"/>
    <n v="4.1379310344827586E-2"/>
    <n v="1.3793103448275862E-2"/>
    <n v="3"/>
    <n v="1.1428571428571428"/>
    <n v="20"/>
    <n v="1"/>
    <x v="3"/>
    <n v="1"/>
    <m/>
    <d v="2009-06-19T02:04:44"/>
    <d v="2013-07-17T07:43:27"/>
    <n v="1489.2352199074085"/>
    <n v="4.0800964928970096"/>
    <n v="4"/>
    <x v="10"/>
  </r>
  <r>
    <s v="oc_product_description"/>
    <n v="145"/>
    <n v="17"/>
    <s v="-"/>
    <n v="5"/>
    <n v="7"/>
    <n v="6.6965519999999996"/>
    <n v="6"/>
    <n v="4"/>
    <n v="4.1379310344827586E-2"/>
    <n v="2.7586206896551724E-2"/>
    <n v="1.5"/>
    <n v="1.4"/>
    <n v="20"/>
    <n v="1"/>
    <x v="3"/>
    <n v="1"/>
    <m/>
    <d v="2009-06-19T02:04:44"/>
    <d v="2013-07-17T07:43:27"/>
    <n v="1489.2352199074085"/>
    <n v="4.0800964928970096"/>
    <n v="4"/>
    <x v="10"/>
  </r>
  <r>
    <s v="oc_user"/>
    <n v="145"/>
    <n v="17"/>
    <s v="-"/>
    <n v="10"/>
    <n v="13"/>
    <n v="11.662069000000001"/>
    <n v="7"/>
    <n v="7"/>
    <n v="4.8275862068965517E-2"/>
    <n v="4.8275862068965517E-2"/>
    <n v="1"/>
    <n v="1.3"/>
    <n v="20"/>
    <n v="1"/>
    <x v="3"/>
    <n v="1"/>
    <m/>
    <d v="2009-06-19T02:04:44"/>
    <d v="2013-07-17T07:43:27"/>
    <n v="1489.2352199074085"/>
    <n v="4.0800964928970096"/>
    <n v="4"/>
    <x v="10"/>
  </r>
  <r>
    <s v="oc_coupon"/>
    <n v="145"/>
    <n v="17"/>
    <s v="-"/>
    <n v="12"/>
    <n v="14"/>
    <n v="13.903447999999999"/>
    <n v="8"/>
    <n v="4"/>
    <n v="5.5172413793103448E-2"/>
    <n v="2.7586206896551724E-2"/>
    <n v="2"/>
    <n v="1.1666666666666667"/>
    <n v="20"/>
    <n v="1"/>
    <x v="3"/>
    <n v="1"/>
    <m/>
    <d v="2009-06-19T02:04:44"/>
    <d v="2013-07-17T07:43:27"/>
    <n v="1489.2352199074085"/>
    <n v="4.0800964928970096"/>
    <n v="4"/>
    <x v="10"/>
  </r>
  <r>
    <s v="oc_product_option"/>
    <n v="145"/>
    <n v="17"/>
    <s v="-"/>
    <n v="3"/>
    <n v="5"/>
    <n v="4.8206897"/>
    <n v="8"/>
    <n v="4"/>
    <n v="5.5172413793103448E-2"/>
    <n v="2.7586206896551724E-2"/>
    <n v="2"/>
    <n v="1.6666666666666667"/>
    <n v="20"/>
    <n v="1"/>
    <x v="3"/>
    <n v="1"/>
    <m/>
    <d v="2009-06-19T02:04:44"/>
    <d v="2013-07-17T07:43:27"/>
    <n v="1489.2352199074085"/>
    <n v="4.0800964928970096"/>
    <n v="4"/>
    <x v="10"/>
  </r>
  <r>
    <s v="oc_tax_rate"/>
    <n v="145"/>
    <n v="17"/>
    <s v="-"/>
    <n v="8"/>
    <n v="7"/>
    <n v="7.2482758"/>
    <n v="8"/>
    <n v="3"/>
    <n v="5.5172413793103448E-2"/>
    <n v="2.0689655172413793E-2"/>
    <n v="2.6666666666666665"/>
    <n v="0.875"/>
    <n v="20"/>
    <n v="1"/>
    <x v="3"/>
    <n v="1"/>
    <m/>
    <d v="2009-06-19T02:04:44"/>
    <d v="2013-07-17T07:43:27"/>
    <n v="1489.2352199074085"/>
    <n v="4.0800964928970096"/>
    <n v="4"/>
    <x v="10"/>
  </r>
  <r>
    <s v="oc_return"/>
    <n v="132"/>
    <n v="35"/>
    <s v="-"/>
    <n v="12"/>
    <n v="19"/>
    <n v="17.780304000000001"/>
    <n v="8"/>
    <n v="2"/>
    <n v="6.0606060606060608E-2"/>
    <n v="1.5151515151515152E-2"/>
    <n v="4"/>
    <n v="1.5833333333333333"/>
    <n v="20"/>
    <n v="1"/>
    <x v="3"/>
    <n v="3"/>
    <m/>
    <d v="2011-04-27T15:04:46"/>
    <d v="2013-07-17T07:43:27"/>
    <n v="811.69353009259066"/>
    <n v="2.2238178906646318"/>
    <n v="2"/>
    <x v="12"/>
  </r>
  <r>
    <s v="oc_voucher"/>
    <n v="132"/>
    <n v="35"/>
    <s v="-"/>
    <n v="12"/>
    <n v="12"/>
    <n v="12"/>
    <n v="8"/>
    <n v="6"/>
    <n v="6.0606060606060608E-2"/>
    <n v="4.5454545454545456E-2"/>
    <n v="1.3333333333333333"/>
    <n v="1"/>
    <n v="20"/>
    <n v="1"/>
    <x v="3"/>
    <n v="3"/>
    <m/>
    <d v="2011-04-27T15:04:46"/>
    <d v="2013-07-17T07:43:27"/>
    <n v="811.69353009259066"/>
    <n v="2.2238178906646318"/>
    <n v="2"/>
    <x v="12"/>
  </r>
  <r>
    <s v="oc_customer"/>
    <n v="145"/>
    <n v="17"/>
    <s v="-"/>
    <n v="13"/>
    <n v="19"/>
    <n v="18.324138999999999"/>
    <n v="10"/>
    <n v="7"/>
    <n v="6.8965517241379309E-2"/>
    <n v="4.8275862068965517E-2"/>
    <n v="1.4285714285714286"/>
    <n v="1.4615384615384615"/>
    <n v="20"/>
    <n v="1"/>
    <x v="3"/>
    <n v="1"/>
    <m/>
    <d v="2009-06-19T02:04:44"/>
    <d v="2013-07-17T07:43:27"/>
    <n v="1489.2352199074085"/>
    <n v="4.0800964928970096"/>
    <n v="4"/>
    <x v="10"/>
  </r>
  <r>
    <s v="oc_order_product"/>
    <n v="145"/>
    <n v="17"/>
    <s v="-"/>
    <n v="10"/>
    <n v="10"/>
    <n v="9.7724139999999995"/>
    <n v="10"/>
    <n v="6"/>
    <n v="6.8965517241379309E-2"/>
    <n v="4.1379310344827586E-2"/>
    <n v="1.6666666666666667"/>
    <n v="1"/>
    <n v="20"/>
    <n v="1"/>
    <x v="3"/>
    <n v="1"/>
    <m/>
    <d v="2009-06-19T02:04:44"/>
    <d v="2013-07-17T07:43:27"/>
    <n v="1489.2352199074085"/>
    <n v="4.0800964928970096"/>
    <n v="4"/>
    <x v="10"/>
  </r>
  <r>
    <s v="oc_category"/>
    <n v="145"/>
    <n v="17"/>
    <s v="-"/>
    <n v="7"/>
    <n v="9"/>
    <n v="8.9172410000000006"/>
    <n v="11"/>
    <n v="6"/>
    <n v="7.586206896551724E-2"/>
    <n v="4.1379310344827586E-2"/>
    <n v="1.8333333333333333"/>
    <n v="1.2857142857142858"/>
    <n v="20"/>
    <n v="1"/>
    <x v="3"/>
    <n v="1"/>
    <m/>
    <d v="2009-06-19T02:04:44"/>
    <d v="2013-07-17T07:43:27"/>
    <n v="1489.2352199074085"/>
    <n v="4.0800964928970096"/>
    <n v="4"/>
    <x v="10"/>
  </r>
  <r>
    <s v="oc_customer_group"/>
    <n v="144"/>
    <n v="23"/>
    <s v="-"/>
    <n v="2"/>
    <n v="3"/>
    <n v="4.4236110000000002"/>
    <n v="11"/>
    <n v="2"/>
    <n v="7.6388888888888895E-2"/>
    <n v="1.3888888888888888E-2"/>
    <n v="5.5"/>
    <n v="1.5"/>
    <n v="20"/>
    <n v="1"/>
    <x v="3"/>
    <n v="1"/>
    <m/>
    <d v="2010-03-09T13:40:21"/>
    <d v="2013-07-17T07:43:27"/>
    <n v="1225.752152777779"/>
    <n v="3.358225076103504"/>
    <n v="3"/>
    <x v="11"/>
  </r>
  <r>
    <s v="oc_custom_field"/>
    <n v="65"/>
    <n v="102"/>
    <s v="-"/>
    <n v="6"/>
    <n v="7"/>
    <n v="6.5846150000000003"/>
    <n v="5"/>
    <n v="5"/>
    <n v="7.6923076923076927E-2"/>
    <n v="7.6923076923076927E-2"/>
    <n v="1"/>
    <n v="1.1666666666666667"/>
    <n v="20"/>
    <n v="1"/>
    <x v="3"/>
    <n v="4"/>
    <m/>
    <d v="2012-12-15T16:40:26"/>
    <d v="2013-07-17T07:43:27"/>
    <n v="213.62709490740963"/>
    <n v="0.58527971207509488"/>
    <n v="0"/>
    <x v="17"/>
  </r>
  <r>
    <s v="oc_product_option_value"/>
    <n v="145"/>
    <n v="17"/>
    <s v="-"/>
    <n v="6"/>
    <n v="13"/>
    <n v="12.537931"/>
    <n v="13"/>
    <n v="4"/>
    <n v="8.9655172413793102E-2"/>
    <n v="2.7586206896551724E-2"/>
    <n v="3.25"/>
    <n v="2.1666666666666665"/>
    <n v="20"/>
    <n v="1"/>
    <x v="3"/>
    <n v="1"/>
    <m/>
    <d v="2009-06-19T02:04:44"/>
    <d v="2013-07-17T07:43:27"/>
    <n v="1489.2352199074085"/>
    <n v="4.0800964928970096"/>
    <n v="4"/>
    <x v="10"/>
  </r>
  <r>
    <s v="oc_marketing"/>
    <n v="12"/>
    <n v="155"/>
    <s v="-"/>
    <n v="6"/>
    <n v="6"/>
    <n v="6"/>
    <n v="2"/>
    <n v="1"/>
    <n v="0.16666666666666666"/>
    <n v="8.3333333333333329E-2"/>
    <n v="2"/>
    <n v="1"/>
    <n v="20"/>
    <n v="1"/>
    <x v="3"/>
    <n v="5"/>
    <m/>
    <d v="2013-06-16T15:18:36"/>
    <d v="2013-07-17T07:43:27"/>
    <n v="30.683923611111823"/>
    <n v="8.4065544140032394E-2"/>
    <n v="0"/>
    <x v="25"/>
  </r>
  <r>
    <s v="oc_modification"/>
    <n v="21"/>
    <n v="146"/>
    <s v="-"/>
    <n v="7"/>
    <n v="9"/>
    <n v="8.6190470000000001"/>
    <n v="5"/>
    <n v="3"/>
    <n v="0.23809523809523808"/>
    <n v="0.14285714285714285"/>
    <n v="1.6666666666666667"/>
    <n v="1.2857142857142858"/>
    <n v="20"/>
    <n v="1"/>
    <x v="3"/>
    <n v="4"/>
    <m/>
    <d v="2013-02-27T16:55:22"/>
    <d v="2013-07-17T07:43:27"/>
    <n v="139.61672453703795"/>
    <n v="0.3825115740740766"/>
    <n v="0"/>
    <x v="26"/>
  </r>
  <r>
    <s v="oc_product"/>
    <n v="145"/>
    <n v="17"/>
    <s v="-"/>
    <n v="18"/>
    <n v="31"/>
    <n v="29.57931"/>
    <n v="26"/>
    <n v="12"/>
    <n v="0.1793103448275862"/>
    <n v="8.2758620689655171E-2"/>
    <n v="2.1666666666666665"/>
    <n v="1.7222222222222223"/>
    <n v="20"/>
    <n v="2"/>
    <x v="4"/>
    <n v="1"/>
    <m/>
    <d v="2009-06-19T02:04:44"/>
    <d v="2013-07-17T07:43:27"/>
    <n v="1489.2352199074085"/>
    <n v="4.0800964928970096"/>
    <n v="4"/>
    <x v="10"/>
  </r>
  <r>
    <s v="oc_order"/>
    <n v="145"/>
    <n v="17"/>
    <s v="-"/>
    <n v="40"/>
    <n v="58"/>
    <n v="55.827587000000001"/>
    <n v="40"/>
    <n v="13"/>
    <n v="0.27586206896551724"/>
    <n v="8.9655172413793102E-2"/>
    <n v="3.0769230769230771"/>
    <n v="1.45"/>
    <n v="20"/>
    <n v="2"/>
    <x v="4"/>
    <n v="1"/>
    <m/>
    <d v="2009-06-19T02:04:44"/>
    <d v="2013-07-17T07:43:27"/>
    <n v="1489.2352199074085"/>
    <n v="4.0800964928970096"/>
    <n v="4"/>
    <x v="10"/>
  </r>
  <r>
    <s v="oc_location"/>
    <n v="28"/>
    <n v="139"/>
    <s v="-"/>
    <n v="12"/>
    <n v="12"/>
    <n v="12"/>
    <n v="8"/>
    <n v="3"/>
    <n v="0.2857142857142857"/>
    <n v="0.10714285714285714"/>
    <n v="2.6666666666666665"/>
    <n v="1"/>
    <n v="20"/>
    <n v="2"/>
    <x v="4"/>
    <n v="4"/>
    <m/>
    <d v="2013-02-19T05:06:08"/>
    <d v="2013-07-17T07:43:27"/>
    <n v="148.10924768518453"/>
    <n v="0.40577876078132746"/>
    <n v="0"/>
    <x v="27"/>
  </r>
  <r>
    <s v="oc_store"/>
    <n v="144"/>
    <n v="23"/>
    <s v="-"/>
    <n v="39"/>
    <n v="4"/>
    <n v="6.9861110000000002"/>
    <n v="42"/>
    <n v="5"/>
    <n v="0.29166666666666669"/>
    <n v="3.4722222222222224E-2"/>
    <n v="8.4"/>
    <n v="0.10256410256410256"/>
    <n v="20"/>
    <n v="2"/>
    <x v="4"/>
    <n v="1"/>
    <m/>
    <d v="2010-03-09T13:40:21"/>
    <d v="2013-07-17T07:43:27"/>
    <n v="1225.752152777779"/>
    <n v="3.358225076103504"/>
    <n v="3"/>
    <x v="11"/>
  </r>
</pivotCacheRecords>
</file>

<file path=xl/pivotCache/pivotCacheRecords46.xml><?xml version="1.0" encoding="utf-8"?>
<pivotCacheRecords xmlns="http://schemas.openxmlformats.org/spreadsheetml/2006/main" xmlns:r="http://schemas.openxmlformats.org/officeDocument/2006/relationships" count="70">
  <r>
    <s v="phpbb_styles_template_data"/>
    <n v="80"/>
    <n v="0"/>
    <n v="96"/>
    <n v="5"/>
    <n v="5"/>
    <n v="5"/>
    <n v="2"/>
    <n v="2"/>
    <n v="2.5000000000000001E-2"/>
    <n v="2.5000000000000001E-2"/>
    <n v="1"/>
    <n v="1"/>
    <n v="10"/>
    <n v="1"/>
    <x v="0"/>
    <n v="0"/>
    <n v="6"/>
    <d v="2006-09-16T06:07:06"/>
    <d v="2012-07-17T16:48:10"/>
    <n v="2131.4451851851845"/>
    <n v="5.8395758498224231"/>
    <n v="5"/>
    <x v="0"/>
  </r>
  <r>
    <s v="phpbb_styles_imageset_data"/>
    <n v="55"/>
    <n v="24"/>
    <n v="96"/>
    <n v="7"/>
    <n v="7"/>
    <n v="7"/>
    <n v="3"/>
    <n v="2"/>
    <n v="5.4545454545454543E-2"/>
    <n v="3.6363636363636362E-2"/>
    <n v="1.5"/>
    <n v="1"/>
    <n v="10"/>
    <n v="1"/>
    <x v="0"/>
    <n v="1"/>
    <n v="6"/>
    <d v="2007-04-08T17:40:36"/>
    <d v="2012-07-17T16:48:10"/>
    <n v="1926.9635879629641"/>
    <n v="5.2793522957889429"/>
    <n v="5"/>
    <x v="1"/>
  </r>
  <r>
    <s v="phpbb_styles_imageset"/>
    <n v="79"/>
    <n v="0"/>
    <n v="96"/>
    <n v="98"/>
    <n v="4"/>
    <n v="32.556959999999997"/>
    <n v="97"/>
    <n v="4"/>
    <n v="1.2278481012658229"/>
    <n v="5.0632911392405063E-2"/>
    <n v="24.25"/>
    <n v="4.0816326530612242E-2"/>
    <n v="10"/>
    <n v="2"/>
    <x v="1"/>
    <n v="0"/>
    <n v="6"/>
    <d v="2006-09-16T06:07:06"/>
    <d v="2012-07-17T16:48:10"/>
    <n v="2131.4451851851845"/>
    <n v="5.8395758498224231"/>
    <n v="5"/>
    <x v="0"/>
  </r>
  <r>
    <s v="phpbb_styles_theme"/>
    <n v="89"/>
    <n v="0"/>
    <n v="96"/>
    <n v="7"/>
    <n v="7"/>
    <n v="6.6966289999999997"/>
    <n v="27"/>
    <n v="11"/>
    <n v="0.30337078651685395"/>
    <n v="0.12359550561797752"/>
    <n v="2.4545454545454546"/>
    <n v="1"/>
    <n v="10"/>
    <n v="2"/>
    <x v="1"/>
    <n v="0"/>
    <n v="6"/>
    <d v="2006-09-16T06:07:06"/>
    <d v="2012-07-17T16:48:10"/>
    <n v="2131.4451851851845"/>
    <n v="5.8395758498224231"/>
    <n v="5"/>
    <x v="0"/>
  </r>
  <r>
    <s v="phpbb_styles_template"/>
    <n v="89"/>
    <n v="0"/>
    <n v="96"/>
    <n v="6"/>
    <n v="8"/>
    <n v="6.8876404999999998"/>
    <n v="14"/>
    <n v="12"/>
    <n v="0.15730337078651685"/>
    <n v="0.1348314606741573"/>
    <n v="1.1666666666666667"/>
    <n v="1.3333333333333333"/>
    <n v="10"/>
    <n v="2"/>
    <x v="1"/>
    <n v="0"/>
    <n v="6"/>
    <d v="2006-09-16T06:07:06"/>
    <d v="2012-07-17T16:48:10"/>
    <n v="2131.4451851851845"/>
    <n v="5.8395758498224231"/>
    <n v="5"/>
    <x v="0"/>
  </r>
  <r>
    <s v="phpbb_acl_groups"/>
    <n v="134"/>
    <n v="0"/>
    <s v="-"/>
    <n v="5"/>
    <n v="5"/>
    <n v="5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acl_options"/>
    <n v="134"/>
    <n v="0"/>
    <s v="-"/>
    <n v="5"/>
    <n v="5"/>
    <n v="5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acl_roles"/>
    <n v="134"/>
    <n v="0"/>
    <s v="-"/>
    <n v="5"/>
    <n v="5"/>
    <n v="5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acl_roles_data"/>
    <n v="134"/>
    <n v="0"/>
    <s v="-"/>
    <n v="3"/>
    <n v="3"/>
    <n v="3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acl_users"/>
    <n v="134"/>
    <n v="0"/>
    <s v="-"/>
    <n v="5"/>
    <n v="5"/>
    <n v="5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attachments"/>
    <n v="134"/>
    <n v="0"/>
    <s v="-"/>
    <n v="15"/>
    <n v="15"/>
    <n v="15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extension_groups"/>
    <n v="134"/>
    <n v="0"/>
    <s v="-"/>
    <n v="9"/>
    <n v="9"/>
    <n v="9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extensions"/>
    <n v="134"/>
    <n v="0"/>
    <s v="-"/>
    <n v="3"/>
    <n v="3"/>
    <n v="3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forums_access"/>
    <n v="134"/>
    <n v="0"/>
    <s v="-"/>
    <n v="3"/>
    <n v="3"/>
    <n v="3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forums_track"/>
    <n v="134"/>
    <n v="0"/>
    <s v="-"/>
    <n v="3"/>
    <n v="3"/>
    <n v="3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forums_watch"/>
    <n v="134"/>
    <n v="0"/>
    <s v="-"/>
    <n v="3"/>
    <n v="3"/>
    <n v="3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icons"/>
    <n v="134"/>
    <n v="0"/>
    <s v="-"/>
    <n v="6"/>
    <n v="6"/>
    <n v="6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lang"/>
    <n v="134"/>
    <n v="0"/>
    <s v="-"/>
    <n v="6"/>
    <n v="6"/>
    <n v="6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log"/>
    <n v="134"/>
    <n v="0"/>
    <s v="-"/>
    <n v="10"/>
    <n v="10"/>
    <n v="10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modules"/>
    <n v="134"/>
    <n v="0"/>
    <s v="-"/>
    <n v="11"/>
    <n v="11"/>
    <n v="11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poll_options"/>
    <n v="134"/>
    <n v="0"/>
    <s v="-"/>
    <n v="4"/>
    <n v="4"/>
    <n v="4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poll_votes"/>
    <n v="134"/>
    <n v="0"/>
    <s v="-"/>
    <n v="4"/>
    <n v="4"/>
    <n v="4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privmsgs_folder"/>
    <n v="134"/>
    <n v="0"/>
    <s v="-"/>
    <n v="4"/>
    <n v="4"/>
    <n v="4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profile_fields_data"/>
    <n v="134"/>
    <n v="0"/>
    <s v="-"/>
    <n v="1"/>
    <n v="1"/>
    <n v="1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profile_fields_lang"/>
    <n v="134"/>
    <n v="0"/>
    <s v="-"/>
    <n v="5"/>
    <n v="5"/>
    <n v="5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profile_lang"/>
    <n v="134"/>
    <n v="0"/>
    <s v="-"/>
    <n v="5"/>
    <n v="5"/>
    <n v="5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ranks"/>
    <n v="134"/>
    <n v="0"/>
    <s v="-"/>
    <n v="5"/>
    <n v="5"/>
    <n v="5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reports_reasons"/>
    <n v="134"/>
    <n v="0"/>
    <s v="-"/>
    <n v="4"/>
    <n v="4"/>
    <n v="4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search_results"/>
    <n v="134"/>
    <n v="0"/>
    <s v="-"/>
    <n v="4"/>
    <n v="4"/>
    <n v="4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search_wordmatch"/>
    <n v="134"/>
    <n v="0"/>
    <s v="-"/>
    <n v="3"/>
    <n v="3"/>
    <n v="3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sessions_keys"/>
    <n v="134"/>
    <n v="0"/>
    <s v="-"/>
    <n v="4"/>
    <n v="4"/>
    <n v="4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sitelist"/>
    <n v="134"/>
    <n v="0"/>
    <s v="-"/>
    <n v="4"/>
    <n v="4"/>
    <n v="4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smilies"/>
    <n v="134"/>
    <n v="0"/>
    <s v="-"/>
    <n v="8"/>
    <n v="8"/>
    <n v="8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teampage"/>
    <n v="9"/>
    <n v="106"/>
    <s v="-"/>
    <n v="5"/>
    <n v="5"/>
    <n v="5"/>
    <n v="0"/>
    <n v="0"/>
    <n v="0"/>
    <n v="0"/>
    <m/>
    <n v="1"/>
    <n v="20"/>
    <n v="0"/>
    <x v="2"/>
    <n v="7"/>
    <m/>
    <d v="2012-11-13T10:29:25"/>
    <d v="2013-04-30T02:22:07"/>
    <n v="167.66159722222073"/>
    <n v="0.45934684170471435"/>
    <n v="0"/>
    <x v="3"/>
  </r>
  <r>
    <s v="phpbb_topics_posted"/>
    <n v="134"/>
    <n v="0"/>
    <s v="-"/>
    <n v="3"/>
    <n v="3"/>
    <n v="3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topics_track"/>
    <n v="134"/>
    <n v="0"/>
    <s v="-"/>
    <n v="4"/>
    <n v="4"/>
    <n v="4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topics_watch"/>
    <n v="134"/>
    <n v="0"/>
    <s v="-"/>
    <n v="3"/>
    <n v="3"/>
    <n v="3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user_group"/>
    <n v="134"/>
    <n v="0"/>
    <s v="-"/>
    <n v="4"/>
    <n v="4"/>
    <n v="4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warnings"/>
    <n v="134"/>
    <n v="0"/>
    <s v="-"/>
    <n v="5"/>
    <n v="5"/>
    <n v="5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words"/>
    <n v="134"/>
    <n v="0"/>
    <s v="-"/>
    <n v="3"/>
    <n v="3"/>
    <n v="3"/>
    <n v="0"/>
    <n v="0"/>
    <n v="0"/>
    <n v="0"/>
    <m/>
    <n v="1"/>
    <n v="20"/>
    <n v="0"/>
    <x v="2"/>
    <n v="0"/>
    <m/>
    <d v="2006-09-16T06:07:06"/>
    <d v="2013-04-30T02:22:07"/>
    <n v="2417.8437615740695"/>
    <n v="6.6242294837645739"/>
    <n v="6"/>
    <x v="2"/>
  </r>
  <r>
    <s v="phpbb_banlist"/>
    <n v="134"/>
    <n v="0"/>
    <s v="-"/>
    <n v="9"/>
    <n v="9"/>
    <n v="9"/>
    <n v="2"/>
    <n v="1"/>
    <n v="1.4925373134328358E-2"/>
    <n v="7.462686567164179E-3"/>
    <n v="2"/>
    <n v="1"/>
    <n v="20"/>
    <n v="1"/>
    <x v="3"/>
    <n v="0"/>
    <m/>
    <d v="2006-09-16T06:07:06"/>
    <d v="2013-04-30T02:22:07"/>
    <n v="2417.8437615740695"/>
    <n v="6.6242294837645739"/>
    <n v="6"/>
    <x v="2"/>
  </r>
  <r>
    <s v="phpbb_bookmarks"/>
    <n v="134"/>
    <n v="0"/>
    <s v="-"/>
    <n v="3"/>
    <n v="2"/>
    <n v="2.2089553"/>
    <n v="3"/>
    <n v="1"/>
    <n v="2.2388059701492536E-2"/>
    <n v="7.462686567164179E-3"/>
    <n v="3"/>
    <n v="0.66666666666666663"/>
    <n v="20"/>
    <n v="1"/>
    <x v="3"/>
    <n v="0"/>
    <m/>
    <d v="2006-09-16T06:07:06"/>
    <d v="2013-04-30T02:22:07"/>
    <n v="2417.8437615740695"/>
    <n v="6.6242294837645739"/>
    <n v="6"/>
    <x v="2"/>
  </r>
  <r>
    <s v="phpbb_bots"/>
    <n v="134"/>
    <n v="0"/>
    <s v="-"/>
    <n v="6"/>
    <n v="6"/>
    <n v="6"/>
    <n v="1"/>
    <n v="1"/>
    <n v="7.462686567164179E-3"/>
    <n v="7.462686567164179E-3"/>
    <n v="1"/>
    <n v="1"/>
    <n v="20"/>
    <n v="1"/>
    <x v="3"/>
    <n v="0"/>
    <m/>
    <d v="2006-09-16T06:07:06"/>
    <d v="2013-04-30T02:22:07"/>
    <n v="2417.8437615740695"/>
    <n v="6.6242294837645739"/>
    <n v="6"/>
    <x v="2"/>
  </r>
  <r>
    <s v="phpbb_config"/>
    <n v="134"/>
    <n v="0"/>
    <s v="-"/>
    <n v="3"/>
    <n v="3"/>
    <n v="3"/>
    <n v="1"/>
    <n v="1"/>
    <n v="7.462686567164179E-3"/>
    <n v="7.462686567164179E-3"/>
    <n v="1"/>
    <n v="1"/>
    <n v="20"/>
    <n v="1"/>
    <x v="3"/>
    <n v="0"/>
    <m/>
    <d v="2006-09-16T06:07:06"/>
    <d v="2013-04-30T02:22:07"/>
    <n v="2417.8437615740695"/>
    <n v="6.6242294837645739"/>
    <n v="6"/>
    <x v="2"/>
  </r>
  <r>
    <s v="phpbb_disallow"/>
    <n v="134"/>
    <n v="0"/>
    <s v="-"/>
    <n v="2"/>
    <n v="2"/>
    <n v="2"/>
    <n v="1"/>
    <n v="1"/>
    <n v="7.462686567164179E-3"/>
    <n v="7.462686567164179E-3"/>
    <n v="1"/>
    <n v="1"/>
    <n v="20"/>
    <n v="1"/>
    <x v="3"/>
    <n v="0"/>
    <m/>
    <d v="2006-09-16T06:07:06"/>
    <d v="2013-04-30T02:22:07"/>
    <n v="2417.8437615740695"/>
    <n v="6.6242294837645739"/>
    <n v="6"/>
    <x v="2"/>
  </r>
  <r>
    <s v="phpbb_moderator_cache"/>
    <n v="134"/>
    <n v="0"/>
    <s v="-"/>
    <n v="6"/>
    <n v="6"/>
    <n v="6"/>
    <n v="1"/>
    <n v="1"/>
    <n v="7.462686567164179E-3"/>
    <n v="7.462686567164179E-3"/>
    <n v="1"/>
    <n v="1"/>
    <n v="20"/>
    <n v="1"/>
    <x v="3"/>
    <n v="0"/>
    <m/>
    <d v="2006-09-16T06:07:06"/>
    <d v="2013-04-30T02:22:07"/>
    <n v="2417.8437615740695"/>
    <n v="6.6242294837645739"/>
    <n v="6"/>
    <x v="2"/>
  </r>
  <r>
    <s v="phpbb_search_wordlist"/>
    <n v="134"/>
    <n v="0"/>
    <s v="-"/>
    <n v="3"/>
    <n v="4"/>
    <n v="3.8432837000000002"/>
    <n v="1"/>
    <n v="1"/>
    <n v="7.462686567164179E-3"/>
    <n v="7.462686567164179E-3"/>
    <n v="1"/>
    <n v="1.3333333333333333"/>
    <n v="20"/>
    <n v="1"/>
    <x v="3"/>
    <n v="0"/>
    <m/>
    <d v="2006-09-16T06:07:06"/>
    <d v="2013-04-30T02:22:07"/>
    <n v="2417.8437615740695"/>
    <n v="6.6242294837645739"/>
    <n v="6"/>
    <x v="2"/>
  </r>
  <r>
    <s v="phpbb_zebra"/>
    <n v="134"/>
    <n v="0"/>
    <s v="-"/>
    <n v="4"/>
    <n v="4"/>
    <n v="4"/>
    <n v="2"/>
    <n v="1"/>
    <n v="1.4925373134328358E-2"/>
    <n v="7.462686567164179E-3"/>
    <n v="2"/>
    <n v="1"/>
    <n v="20"/>
    <n v="1"/>
    <x v="3"/>
    <n v="0"/>
    <m/>
    <d v="2006-09-16T06:07:06"/>
    <d v="2013-04-30T02:22:07"/>
    <n v="2417.8437615740695"/>
    <n v="6.6242294837645739"/>
    <n v="6"/>
    <x v="2"/>
  </r>
  <r>
    <s v="phpbb_confirm"/>
    <n v="134"/>
    <n v="0"/>
    <s v="-"/>
    <n v="4"/>
    <n v="6"/>
    <n v="5.5223880000000003"/>
    <n v="2"/>
    <n v="2"/>
    <n v="1.4925373134328358E-2"/>
    <n v="1.4925373134328358E-2"/>
    <n v="1"/>
    <n v="1.5"/>
    <n v="20"/>
    <n v="1"/>
    <x v="3"/>
    <n v="0"/>
    <m/>
    <d v="2006-09-16T06:07:06"/>
    <d v="2013-04-30T02:22:07"/>
    <n v="2417.8437615740695"/>
    <n v="6.6242294837645739"/>
    <n v="6"/>
    <x v="2"/>
  </r>
  <r>
    <s v="phpbb_drafts"/>
    <n v="134"/>
    <n v="0"/>
    <s v="-"/>
    <n v="7"/>
    <n v="7"/>
    <n v="7"/>
    <n v="2"/>
    <n v="2"/>
    <n v="1.4925373134328358E-2"/>
    <n v="1.4925373134328358E-2"/>
    <n v="1"/>
    <n v="1"/>
    <n v="20"/>
    <n v="1"/>
    <x v="3"/>
    <n v="0"/>
    <m/>
    <d v="2006-09-16T06:07:06"/>
    <d v="2013-04-30T02:22:07"/>
    <n v="2417.8437615740695"/>
    <n v="6.6242294837645739"/>
    <n v="6"/>
    <x v="2"/>
  </r>
  <r>
    <s v="phpbb_privmsgs_rules"/>
    <n v="134"/>
    <n v="0"/>
    <s v="-"/>
    <n v="9"/>
    <n v="9"/>
    <n v="9"/>
    <n v="2"/>
    <n v="2"/>
    <n v="1.4925373134328358E-2"/>
    <n v="1.4925373134328358E-2"/>
    <n v="1"/>
    <n v="1"/>
    <n v="20"/>
    <n v="1"/>
    <x v="3"/>
    <n v="0"/>
    <m/>
    <d v="2006-09-16T06:07:06"/>
    <d v="2013-04-30T02:22:07"/>
    <n v="2417.8437615740695"/>
    <n v="6.6242294837645739"/>
    <n v="6"/>
    <x v="2"/>
  </r>
  <r>
    <s v="phpbb_privmsgs_to"/>
    <n v="134"/>
    <n v="0"/>
    <s v="-"/>
    <n v="10"/>
    <n v="10"/>
    <n v="10"/>
    <n v="2"/>
    <n v="2"/>
    <n v="1.4925373134328358E-2"/>
    <n v="1.4925373134328358E-2"/>
    <n v="1"/>
    <n v="1"/>
    <n v="20"/>
    <n v="1"/>
    <x v="3"/>
    <n v="0"/>
    <m/>
    <d v="2006-09-16T06:07:06"/>
    <d v="2013-04-30T02:22:07"/>
    <n v="2417.8437615740695"/>
    <n v="6.6242294837645739"/>
    <n v="6"/>
    <x v="2"/>
  </r>
  <r>
    <s v="phpbb_sessions"/>
    <n v="134"/>
    <n v="0"/>
    <s v="-"/>
    <n v="11"/>
    <n v="13"/>
    <n v="12.589551999999999"/>
    <n v="2"/>
    <n v="2"/>
    <n v="1.4925373134328358E-2"/>
    <n v="1.4925373134328358E-2"/>
    <n v="1"/>
    <n v="1.1818181818181819"/>
    <n v="20"/>
    <n v="1"/>
    <x v="3"/>
    <n v="0"/>
    <m/>
    <d v="2006-09-16T06:07:06"/>
    <d v="2013-04-30T02:22:07"/>
    <n v="2417.8437615740695"/>
    <n v="6.6242294837645739"/>
    <n v="6"/>
    <x v="2"/>
  </r>
  <r>
    <s v="phpbb_bbcodes"/>
    <n v="134"/>
    <n v="0"/>
    <s v="-"/>
    <n v="10"/>
    <n v="10"/>
    <n v="10"/>
    <n v="3"/>
    <n v="3"/>
    <n v="2.2388059701492536E-2"/>
    <n v="2.2388059701492536E-2"/>
    <n v="1"/>
    <n v="1"/>
    <n v="20"/>
    <n v="1"/>
    <x v="3"/>
    <n v="0"/>
    <m/>
    <d v="2006-09-16T06:07:06"/>
    <d v="2013-04-30T02:22:07"/>
    <n v="2417.8437615740695"/>
    <n v="6.6242294837645739"/>
    <n v="6"/>
    <x v="2"/>
  </r>
  <r>
    <s v="phpbb_login_attempts"/>
    <n v="64"/>
    <n v="65"/>
    <s v="-"/>
    <n v="7"/>
    <n v="7"/>
    <n v="7.0625"/>
    <n v="2"/>
    <n v="2"/>
    <n v="3.125E-2"/>
    <n v="3.125E-2"/>
    <n v="1"/>
    <n v="1"/>
    <n v="20"/>
    <n v="1"/>
    <x v="3"/>
    <n v="4"/>
    <m/>
    <d v="2010-07-07T22:23:11"/>
    <d v="2013-04-30T02:22:07"/>
    <n v="1027.165925925925"/>
    <n v="2.814153221714863"/>
    <n v="2"/>
    <x v="4"/>
  </r>
  <r>
    <s v="phpbb_posts"/>
    <n v="134"/>
    <n v="0"/>
    <s v="-"/>
    <n v="27"/>
    <n v="27"/>
    <n v="26.776119999999999"/>
    <n v="8"/>
    <n v="5"/>
    <n v="5.9701492537313432E-2"/>
    <n v="3.7313432835820892E-2"/>
    <n v="1.6"/>
    <n v="1"/>
    <n v="20"/>
    <n v="1"/>
    <x v="3"/>
    <n v="0"/>
    <m/>
    <d v="2006-09-16T06:07:06"/>
    <d v="2013-04-30T02:22:07"/>
    <n v="2417.8437615740695"/>
    <n v="6.6242294837645739"/>
    <n v="6"/>
    <x v="2"/>
  </r>
  <r>
    <s v="phpbb_privmsgs"/>
    <n v="134"/>
    <n v="0"/>
    <s v="-"/>
    <n v="22"/>
    <n v="22"/>
    <n v="21.597014999999999"/>
    <n v="7"/>
    <n v="5"/>
    <n v="5.2238805970149252E-2"/>
    <n v="3.7313432835820892E-2"/>
    <n v="1.4"/>
    <n v="1"/>
    <n v="20"/>
    <n v="1"/>
    <x v="3"/>
    <n v="0"/>
    <m/>
    <d v="2006-09-16T06:07:06"/>
    <d v="2013-04-30T02:22:07"/>
    <n v="2417.8437615740695"/>
    <n v="6.6242294837645739"/>
    <n v="6"/>
    <x v="2"/>
  </r>
  <r>
    <s v="phpbb_topics"/>
    <n v="134"/>
    <n v="0"/>
    <s v="-"/>
    <n v="34"/>
    <n v="35"/>
    <n v="34.835819999999998"/>
    <n v="8"/>
    <n v="5"/>
    <n v="5.9701492537313432E-2"/>
    <n v="3.7313432835820892E-2"/>
    <n v="1.6"/>
    <n v="1.0294117647058822"/>
    <n v="20"/>
    <n v="1"/>
    <x v="3"/>
    <n v="0"/>
    <m/>
    <d v="2006-09-16T06:07:06"/>
    <d v="2013-04-30T02:22:07"/>
    <n v="2417.8437615740695"/>
    <n v="6.6242294837645739"/>
    <n v="6"/>
    <x v="2"/>
  </r>
  <r>
    <s v="phpbb_ext"/>
    <n v="52"/>
    <n v="65"/>
    <s v="-"/>
    <n v="3"/>
    <n v="3"/>
    <n v="2.9615385999999999"/>
    <n v="2"/>
    <n v="2"/>
    <n v="3.8461538461538464E-2"/>
    <n v="3.8461538461538464E-2"/>
    <n v="1"/>
    <n v="1"/>
    <n v="20"/>
    <n v="1"/>
    <x v="3"/>
    <n v="4"/>
    <m/>
    <d v="2010-07-07T22:23:11"/>
    <d v="2013-04-30T02:22:07"/>
    <n v="1027.165925925925"/>
    <n v="2.814153221714863"/>
    <n v="2"/>
    <x v="4"/>
  </r>
  <r>
    <s v="phpbb_migrations"/>
    <n v="14"/>
    <n v="78"/>
    <s v="-"/>
    <n v="6"/>
    <n v="7"/>
    <n v="6.8571429999999998"/>
    <n v="1"/>
    <n v="1"/>
    <n v="7.1428571428571425E-2"/>
    <n v="7.1428571428571425E-2"/>
    <n v="1"/>
    <n v="1.1666666666666667"/>
    <n v="20"/>
    <n v="1"/>
    <x v="3"/>
    <n v="5"/>
    <m/>
    <d v="2011-07-15T15:57:53"/>
    <d v="2013-04-30T02:22:07"/>
    <n v="654.43349537036556"/>
    <n v="1.7929684804667549"/>
    <n v="1"/>
    <x v="5"/>
  </r>
  <r>
    <s v="phpbb_notification_types"/>
    <n v="14"/>
    <n v="111"/>
    <s v="-"/>
    <n v="2"/>
    <n v="3"/>
    <n v="2.1428569999999998"/>
    <n v="4"/>
    <n v="1"/>
    <n v="0.2857142857142857"/>
    <n v="7.1428571428571425E-2"/>
    <n v="4"/>
    <n v="1.5"/>
    <n v="20"/>
    <n v="1"/>
    <x v="3"/>
    <n v="7"/>
    <m/>
    <d v="2012-12-16T01:18:26"/>
    <d v="2013-04-30T02:22:07"/>
    <n v="135.04422453703592"/>
    <n v="0.36998417681379703"/>
    <n v="0"/>
    <x v="6"/>
  </r>
  <r>
    <s v="phpbb_config_text"/>
    <n v="4"/>
    <n v="130"/>
    <s v="-"/>
    <n v="2"/>
    <n v="2"/>
    <n v="2"/>
    <n v="1"/>
    <n v="1"/>
    <n v="0.25"/>
    <n v="0.25"/>
    <n v="1"/>
    <n v="1"/>
    <n v="20"/>
    <n v="1"/>
    <x v="3"/>
    <n v="7"/>
    <m/>
    <d v="2013-03-05T01:22:09"/>
    <d v="2013-04-30T02:22:07"/>
    <n v="56.041643518517958"/>
    <n v="0.15353874936580261"/>
    <n v="0"/>
    <x v="7"/>
  </r>
  <r>
    <s v="phpbb_forums"/>
    <n v="134"/>
    <n v="0"/>
    <s v="-"/>
    <n v="40"/>
    <n v="42"/>
    <n v="41.268658000000002"/>
    <n v="18"/>
    <n v="12"/>
    <n v="0.13432835820895522"/>
    <n v="8.9552238805970144E-2"/>
    <n v="1.5"/>
    <n v="1.05"/>
    <n v="20"/>
    <n v="2"/>
    <x v="4"/>
    <n v="0"/>
    <m/>
    <d v="2006-09-16T06:07:06"/>
    <d v="2013-04-30T02:22:07"/>
    <n v="2417.8437615740695"/>
    <n v="6.6242294837645739"/>
    <n v="6"/>
    <x v="2"/>
  </r>
  <r>
    <s v="phpbb_styles"/>
    <n v="134"/>
    <n v="0"/>
    <s v="-"/>
    <n v="7"/>
    <n v="8"/>
    <n v="7.2611939999999997"/>
    <n v="48"/>
    <n v="14"/>
    <n v="0.35820895522388058"/>
    <n v="0.1044776119402985"/>
    <n v="3.4285714285714284"/>
    <n v="1.1428571428571428"/>
    <n v="20"/>
    <n v="2"/>
    <x v="4"/>
    <n v="0"/>
    <m/>
    <d v="2006-09-16T06:07:06"/>
    <d v="2013-04-30T02:22:07"/>
    <n v="2417.8437615740695"/>
    <n v="6.6242294837645739"/>
    <n v="6"/>
    <x v="2"/>
  </r>
  <r>
    <s v="phpbb_reports"/>
    <n v="134"/>
    <n v="0"/>
    <s v="-"/>
    <n v="8"/>
    <n v="15"/>
    <n v="9.7835819999999991"/>
    <n v="29"/>
    <n v="15"/>
    <n v="0.21641791044776118"/>
    <n v="0.11194029850746269"/>
    <n v="1.9333333333333333"/>
    <n v="1.875"/>
    <n v="20"/>
    <n v="2"/>
    <x v="4"/>
    <n v="0"/>
    <m/>
    <d v="2006-09-16T06:07:06"/>
    <d v="2013-04-30T02:22:07"/>
    <n v="2417.8437615740695"/>
    <n v="6.6242294837645739"/>
    <n v="6"/>
    <x v="2"/>
  </r>
  <r>
    <s v="phpbb_profile_fields"/>
    <n v="134"/>
    <n v="0"/>
    <s v="-"/>
    <n v="16"/>
    <n v="20"/>
    <n v="17.947762000000001"/>
    <n v="20"/>
    <n v="18"/>
    <n v="0.14925373134328357"/>
    <n v="0.13432835820895522"/>
    <n v="1.1111111111111112"/>
    <n v="1.25"/>
    <n v="20"/>
    <n v="2"/>
    <x v="4"/>
    <n v="0"/>
    <m/>
    <d v="2006-09-16T06:07:06"/>
    <d v="2013-04-30T02:22:07"/>
    <n v="2417.8437615740695"/>
    <n v="6.6242294837645739"/>
    <n v="6"/>
    <x v="2"/>
  </r>
  <r>
    <s v="phpbb_user_notifications"/>
    <n v="20"/>
    <n v="99"/>
    <s v="-"/>
    <n v="4"/>
    <n v="5"/>
    <n v="4.8499999999999996"/>
    <n v="7"/>
    <n v="4"/>
    <n v="0.35"/>
    <n v="0.2"/>
    <n v="1.75"/>
    <n v="1.25"/>
    <n v="20"/>
    <n v="2"/>
    <x v="4"/>
    <n v="7"/>
    <m/>
    <d v="2012-10-05T01:48:19"/>
    <d v="2013-04-30T02:22:07"/>
    <n v="207.02347222222306"/>
    <n v="0.56718759512937822"/>
    <n v="0"/>
    <x v="8"/>
  </r>
  <r>
    <s v="phpbb_groups"/>
    <n v="134"/>
    <n v="0"/>
    <s v="-"/>
    <n v="18"/>
    <n v="21"/>
    <n v="20.589552000000001"/>
    <n v="57"/>
    <n v="35"/>
    <n v="0.42537313432835822"/>
    <n v="0.26119402985074625"/>
    <n v="1.6285714285714286"/>
    <n v="1.1666666666666667"/>
    <n v="20"/>
    <n v="2"/>
    <x v="4"/>
    <n v="0"/>
    <m/>
    <d v="2006-09-16T06:07:06"/>
    <d v="2013-04-30T02:22:07"/>
    <n v="2417.8437615740695"/>
    <n v="6.6242294837645739"/>
    <n v="6"/>
    <x v="2"/>
  </r>
  <r>
    <s v="phpbb_users"/>
    <n v="134"/>
    <n v="0"/>
    <s v="-"/>
    <n v="69"/>
    <n v="75"/>
    <n v="74.059700000000007"/>
    <n v="49"/>
    <n v="37"/>
    <n v="0.36567164179104478"/>
    <n v="0.27611940298507465"/>
    <n v="1.3243243243243243"/>
    <n v="1.0869565217391304"/>
    <n v="20"/>
    <n v="2"/>
    <x v="4"/>
    <n v="0"/>
    <m/>
    <d v="2006-09-16T06:07:06"/>
    <d v="2013-04-30T02:22:07"/>
    <n v="2417.8437615740695"/>
    <n v="6.6242294837645739"/>
    <n v="6"/>
    <x v="2"/>
  </r>
  <r>
    <s v="phpbb_notifications"/>
    <n v="20"/>
    <n v="99"/>
    <s v="-"/>
    <n v="8"/>
    <n v="8"/>
    <n v="8.25"/>
    <n v="14"/>
    <n v="7"/>
    <n v="0.7"/>
    <n v="0.35"/>
    <n v="2"/>
    <n v="1"/>
    <n v="20"/>
    <n v="2"/>
    <x v="4"/>
    <n v="7"/>
    <m/>
    <d v="2012-10-05T01:48:19"/>
    <d v="2013-04-30T02:22:07"/>
    <n v="207.02347222222306"/>
    <n v="0.56718759512937822"/>
    <n v="0"/>
    <x v="8"/>
  </r>
</pivotCacheRecords>
</file>

<file path=xl/pivotCache/pivotCacheRecords47.xml><?xml version="1.0" encoding="utf-8"?>
<pivotCacheRecords xmlns="http://schemas.openxmlformats.org/spreadsheetml/2006/main" xmlns:r="http://schemas.openxmlformats.org/officeDocument/2006/relationships" count="32">
  <r>
    <s v="cache_extensions"/>
    <n v="40"/>
    <n v="25"/>
    <n v="64"/>
    <n v="20"/>
    <n v="20"/>
    <n v="20"/>
    <n v="0"/>
    <n v="0"/>
    <n v="0"/>
    <n v="0"/>
    <m/>
    <n v="1"/>
    <n v="10"/>
    <n v="0"/>
    <x v="0"/>
    <n v="4"/>
    <n v="8"/>
    <d v="2006-12-12T11:57:52"/>
    <d v="2010-11-12T23:50:13"/>
    <n v="1431.4946874999951"/>
    <n v="3.9219032534246439"/>
    <x v="0"/>
    <x v="0"/>
  </r>
  <r>
    <s v="cachingframework_cache_hash_tags"/>
    <n v="18"/>
    <n v="56"/>
    <n v="73"/>
    <n v="3"/>
    <n v="3"/>
    <n v="3"/>
    <n v="0"/>
    <n v="0"/>
    <n v="0"/>
    <n v="0"/>
    <m/>
    <n v="1"/>
    <n v="10"/>
    <n v="0"/>
    <x v="0"/>
    <n v="6"/>
    <n v="8"/>
    <d v="2009-10-19T11:50:49"/>
    <d v="2011-06-18T21:00:34"/>
    <n v="607.38177083332994"/>
    <n v="1.6640596461187123"/>
    <x v="1"/>
    <x v="1"/>
  </r>
  <r>
    <s v="sys_preview"/>
    <n v="57"/>
    <n v="19"/>
    <n v="75"/>
    <n v="4"/>
    <n v="4"/>
    <n v="4"/>
    <n v="0"/>
    <n v="0"/>
    <n v="0"/>
    <n v="0"/>
    <m/>
    <n v="1"/>
    <n v="10"/>
    <n v="0"/>
    <x v="0"/>
    <n v="3"/>
    <n v="8"/>
    <d v="2006-04-10T09:27:15"/>
    <d v="2011-07-14T22:50:41"/>
    <n v="1921.5579398148184"/>
    <n v="5.2645423008625158"/>
    <x v="2"/>
    <x v="2"/>
  </r>
  <r>
    <s v="sys_refindex_rel"/>
    <n v="49"/>
    <n v="22"/>
    <n v="70"/>
    <n v="2"/>
    <n v="2"/>
    <n v="2"/>
    <n v="0"/>
    <n v="0"/>
    <n v="0"/>
    <n v="0"/>
    <m/>
    <n v="1"/>
    <n v="10"/>
    <n v="0"/>
    <x v="0"/>
    <n v="3"/>
    <n v="8"/>
    <d v="2006-10-25T10:27:07"/>
    <d v="2011-01-20T23:03:53"/>
    <n v="1548.5255324074096"/>
    <n v="4.2425357052257802"/>
    <x v="3"/>
    <x v="3"/>
  </r>
  <r>
    <s v="sys_refindex_words"/>
    <n v="49"/>
    <n v="22"/>
    <n v="70"/>
    <n v="2"/>
    <n v="2"/>
    <n v="2"/>
    <n v="0"/>
    <n v="0"/>
    <n v="0"/>
    <n v="0"/>
    <m/>
    <n v="1"/>
    <n v="10"/>
    <n v="0"/>
    <x v="0"/>
    <n v="3"/>
    <n v="8"/>
    <d v="2006-10-25T10:27:07"/>
    <d v="2011-01-20T23:03:53"/>
    <n v="1548.5255324074096"/>
    <n v="4.2425357052257802"/>
    <x v="3"/>
    <x v="3"/>
  </r>
  <r>
    <s v="sys_refindex_res"/>
    <n v="49"/>
    <n v="22"/>
    <n v="70"/>
    <n v="3"/>
    <n v="3"/>
    <n v="3"/>
    <n v="1"/>
    <n v="1"/>
    <n v="2.0408163265306121E-2"/>
    <n v="2.0408163265306121E-2"/>
    <n v="1"/>
    <n v="1"/>
    <n v="10"/>
    <n v="1"/>
    <x v="1"/>
    <n v="3"/>
    <n v="8"/>
    <d v="2006-10-25T10:27:07"/>
    <d v="2011-01-20T23:03:53"/>
    <n v="1548.5255324074096"/>
    <n v="4.2425357052257802"/>
    <x v="3"/>
    <x v="3"/>
  </r>
  <r>
    <s v="cachingframework_cache_hash"/>
    <n v="20"/>
    <n v="54"/>
    <n v="73"/>
    <n v="6"/>
    <n v="5"/>
    <n v="5.0999999999999996"/>
    <n v="3"/>
    <n v="2"/>
    <n v="0.15"/>
    <n v="0.1"/>
    <n v="1.5"/>
    <n v="0.83333333333333337"/>
    <n v="10"/>
    <n v="1"/>
    <x v="1"/>
    <n v="6"/>
    <n v="8"/>
    <d v="2009-09-19T20:59:26"/>
    <d v="2011-06-18T21:00:34"/>
    <n v="637.00078703703184"/>
    <n v="1.7452076357178954"/>
    <x v="1"/>
    <x v="4"/>
  </r>
  <r>
    <s v="sys_workspace"/>
    <n v="56"/>
    <n v="14"/>
    <n v="69"/>
    <n v="17"/>
    <n v="21"/>
    <n v="20.767856999999999"/>
    <n v="11"/>
    <n v="7"/>
    <n v="0.19642857142857142"/>
    <n v="0.125"/>
    <n v="1.5714285714285714"/>
    <n v="1.2352941176470589"/>
    <n v="10"/>
    <n v="2"/>
    <x v="2"/>
    <n v="2"/>
    <n v="8"/>
    <d v="2005-10-04T12:03:20"/>
    <d v="2011-01-20T16:35:14"/>
    <n v="1934.18881944444"/>
    <n v="5.2991474505327121"/>
    <x v="2"/>
    <x v="5"/>
  </r>
  <r>
    <s v="cache_hash"/>
    <n v="75"/>
    <n v="0"/>
    <n v="74"/>
    <n v="4"/>
    <n v="5"/>
    <n v="4.5999999999999996"/>
    <n v="20"/>
    <n v="6"/>
    <n v="0.26666666666666666"/>
    <n v="0.08"/>
    <n v="3.3333333333333335"/>
    <n v="1.25"/>
    <n v="10"/>
    <n v="2"/>
    <x v="2"/>
    <n v="0"/>
    <n v="8"/>
    <d v="2003-10-03T14:55:10"/>
    <d v="2011-06-23T22:00:18"/>
    <n v="2820.2952314814829"/>
    <n v="7.7268362506342001"/>
    <x v="4"/>
    <x v="6"/>
  </r>
  <r>
    <s v="sys_category"/>
    <n v="10"/>
    <n v="89"/>
    <s v="-"/>
    <n v="26"/>
    <n v="26"/>
    <n v="26"/>
    <n v="0"/>
    <n v="0"/>
    <n v="0"/>
    <n v="0"/>
    <m/>
    <n v="1"/>
    <n v="20"/>
    <n v="0"/>
    <x v="3"/>
    <n v="9"/>
    <m/>
    <d v="2012-07-29T09:07:36"/>
    <d v="2013-02-13T16:28:10"/>
    <n v="199.30594907407794"/>
    <n v="0.54604369609336423"/>
    <x v="5"/>
    <x v="7"/>
  </r>
  <r>
    <s v="sys_category_record_mm"/>
    <n v="10"/>
    <n v="89"/>
    <s v="-"/>
    <n v="5"/>
    <n v="5"/>
    <n v="5"/>
    <n v="0"/>
    <n v="0"/>
    <n v="0"/>
    <n v="0"/>
    <m/>
    <n v="1"/>
    <n v="20"/>
    <n v="0"/>
    <x v="3"/>
    <n v="9"/>
    <m/>
    <d v="2012-07-29T09:07:36"/>
    <d v="2013-02-13T16:28:10"/>
    <n v="199.30594907407794"/>
    <n v="0.54604369609336423"/>
    <x v="5"/>
    <x v="7"/>
  </r>
  <r>
    <s v="sys_collection_entries"/>
    <n v="17"/>
    <n v="82"/>
    <s v="-"/>
    <n v="5"/>
    <n v="5"/>
    <n v="5"/>
    <n v="0"/>
    <n v="0"/>
    <n v="0"/>
    <n v="0"/>
    <m/>
    <n v="1"/>
    <n v="20"/>
    <n v="0"/>
    <x v="3"/>
    <n v="9"/>
    <m/>
    <d v="2012-01-30T13:15:55"/>
    <d v="2013-02-13T16:28:10"/>
    <n v="380.13350694444671"/>
    <n v="1.0414616628614979"/>
    <x v="1"/>
    <x v="8"/>
  </r>
  <r>
    <s v="sys_file_collection"/>
    <n v="12"/>
    <n v="87"/>
    <s v="-"/>
    <n v="28"/>
    <n v="28"/>
    <n v="28"/>
    <n v="0"/>
    <n v="0"/>
    <n v="0"/>
    <n v="0"/>
    <m/>
    <n v="1"/>
    <n v="20"/>
    <n v="0"/>
    <x v="3"/>
    <n v="9"/>
    <m/>
    <d v="2012-07-03T19:41:37"/>
    <d v="2013-02-13T16:28:10"/>
    <n v="224.86565972222161"/>
    <n v="0.61607030060882628"/>
    <x v="5"/>
    <x v="9"/>
  </r>
  <r>
    <s v="sys_file_storage"/>
    <n v="12"/>
    <n v="87"/>
    <s v="-"/>
    <n v="16"/>
    <n v="16"/>
    <n v="16"/>
    <n v="0"/>
    <n v="0"/>
    <n v="0"/>
    <n v="0"/>
    <m/>
    <n v="1"/>
    <n v="20"/>
    <n v="0"/>
    <x v="3"/>
    <n v="9"/>
    <m/>
    <d v="2012-07-03T19:41:37"/>
    <d v="2013-02-13T16:28:10"/>
    <n v="224.86565972222161"/>
    <n v="0.61607030060882628"/>
    <x v="5"/>
    <x v="9"/>
  </r>
  <r>
    <s v="sys_language"/>
    <n v="92"/>
    <n v="7"/>
    <s v="-"/>
    <n v="7"/>
    <n v="7"/>
    <n v="7"/>
    <n v="0"/>
    <n v="0"/>
    <n v="0"/>
    <n v="0"/>
    <m/>
    <n v="1"/>
    <n v="20"/>
    <n v="0"/>
    <x v="3"/>
    <n v="1"/>
    <m/>
    <d v="2004-08-07T21:27:39"/>
    <d v="2013-02-13T16:28:10"/>
    <n v="3111.7920254629644"/>
    <n v="8.5254576040081211"/>
    <x v="6"/>
    <x v="10"/>
  </r>
  <r>
    <s v="sys_news"/>
    <n v="36"/>
    <n v="63"/>
    <s v="-"/>
    <n v="11"/>
    <n v="11"/>
    <n v="11"/>
    <n v="0"/>
    <n v="0"/>
    <n v="0"/>
    <n v="0"/>
    <m/>
    <n v="1"/>
    <n v="20"/>
    <n v="0"/>
    <x v="3"/>
    <n v="7"/>
    <m/>
    <d v="2010-10-15T12:49:51"/>
    <d v="2013-02-13T16:28:10"/>
    <n v="852.15160879629548"/>
    <n v="2.3346619419076586"/>
    <x v="7"/>
    <x v="11"/>
  </r>
  <r>
    <s v="cache_imagesizes"/>
    <n v="94"/>
    <n v="5"/>
    <s v="-"/>
    <n v="6"/>
    <n v="6"/>
    <n v="6"/>
    <n v="1"/>
    <n v="1"/>
    <n v="1.0638297872340425E-2"/>
    <n v="1.0638297872340425E-2"/>
    <n v="1"/>
    <n v="1"/>
    <n v="20"/>
    <n v="1"/>
    <x v="4"/>
    <n v="1"/>
    <m/>
    <d v="2004-04-30T12:38:53"/>
    <d v="2013-02-13T16:28:10"/>
    <n v="3211.1592245370339"/>
    <n v="8.7976965055809142"/>
    <x v="6"/>
    <x v="12"/>
  </r>
  <r>
    <s v="sys_be_shortcuts"/>
    <n v="99"/>
    <n v="0"/>
    <s v="-"/>
    <n v="7"/>
    <n v="7"/>
    <n v="7"/>
    <n v="2"/>
    <n v="1"/>
    <n v="2.0202020202020204E-2"/>
    <n v="1.0101010101010102E-2"/>
    <n v="2"/>
    <n v="1"/>
    <n v="20"/>
    <n v="1"/>
    <x v="4"/>
    <n v="0"/>
    <m/>
    <d v="2003-10-03T14:55:10"/>
    <d v="2013-02-13T16:28:10"/>
    <n v="3421.0645833333328"/>
    <n v="9.3727796803652961"/>
    <x v="8"/>
    <x v="13"/>
  </r>
  <r>
    <s v="sys_filemounts"/>
    <n v="99"/>
    <n v="0"/>
    <s v="-"/>
    <n v="8"/>
    <n v="9"/>
    <n v="8.4040400000000002"/>
    <n v="2"/>
    <n v="2"/>
    <n v="2.0202020202020204E-2"/>
    <n v="2.0202020202020204E-2"/>
    <n v="1"/>
    <n v="1.125"/>
    <n v="20"/>
    <n v="1"/>
    <x v="4"/>
    <n v="0"/>
    <m/>
    <d v="2003-10-03T14:55:10"/>
    <d v="2013-02-13T16:28:10"/>
    <n v="3421.0645833333328"/>
    <n v="9.3727796803652961"/>
    <x v="8"/>
    <x v="13"/>
  </r>
  <r>
    <s v="sys_registry"/>
    <n v="47"/>
    <n v="52"/>
    <s v="-"/>
    <n v="4"/>
    <n v="4"/>
    <n v="4"/>
    <n v="1"/>
    <n v="1"/>
    <n v="2.1276595744680851E-2"/>
    <n v="2.1276595744680851E-2"/>
    <n v="1"/>
    <n v="1"/>
    <n v="20"/>
    <n v="1"/>
    <x v="4"/>
    <n v="6"/>
    <m/>
    <d v="2009-09-02T15:54:58"/>
    <d v="2013-02-13T16:28:10"/>
    <n v="1260.0230555555536"/>
    <n v="3.452117960426174"/>
    <x v="0"/>
    <x v="14"/>
  </r>
  <r>
    <s v="sys_lockedrecords"/>
    <n v="99"/>
    <n v="0"/>
    <s v="-"/>
    <n v="7"/>
    <n v="8"/>
    <n v="7.5656566999999999"/>
    <n v="3"/>
    <n v="3"/>
    <n v="3.0303030303030304E-2"/>
    <n v="3.0303030303030304E-2"/>
    <n v="1"/>
    <n v="1.1428571428571428"/>
    <n v="20"/>
    <n v="1"/>
    <x v="4"/>
    <n v="0"/>
    <m/>
    <d v="2003-10-03T14:55:10"/>
    <d v="2013-02-13T16:28:10"/>
    <n v="3421.0645833333328"/>
    <n v="9.3727796803652961"/>
    <x v="8"/>
    <x v="13"/>
  </r>
  <r>
    <s v="sys_history"/>
    <n v="99"/>
    <n v="0"/>
    <s v="-"/>
    <n v="9"/>
    <n v="10"/>
    <n v="9.1313130000000005"/>
    <n v="6"/>
    <n v="4"/>
    <n v="6.0606060606060608E-2"/>
    <n v="4.0404040404040407E-2"/>
    <n v="1.5"/>
    <n v="1.1111111111111112"/>
    <n v="20"/>
    <n v="1"/>
    <x v="4"/>
    <n v="0"/>
    <m/>
    <d v="2003-10-03T14:55:10"/>
    <d v="2013-02-13T16:28:10"/>
    <n v="3421.0645833333328"/>
    <n v="9.3727796803652961"/>
    <x v="8"/>
    <x v="13"/>
  </r>
  <r>
    <s v="be_sessions"/>
    <n v="99"/>
    <n v="0"/>
    <s v="-"/>
    <n v="5"/>
    <n v="8"/>
    <n v="7.7676769999999999"/>
    <n v="7"/>
    <n v="7"/>
    <n v="7.0707070707070704E-2"/>
    <n v="7.0707070707070704E-2"/>
    <n v="1"/>
    <n v="1.6"/>
    <n v="20"/>
    <n v="1"/>
    <x v="4"/>
    <n v="0"/>
    <m/>
    <d v="2003-10-03T14:55:10"/>
    <d v="2013-02-13T16:28:10"/>
    <n v="3421.0645833333328"/>
    <n v="9.3727796803652961"/>
    <x v="8"/>
    <x v="13"/>
  </r>
  <r>
    <s v="sys_refindex"/>
    <n v="81"/>
    <n v="18"/>
    <s v="-"/>
    <n v="11"/>
    <n v="12"/>
    <n v="11.987655"/>
    <n v="6"/>
    <n v="4"/>
    <n v="7.407407407407407E-2"/>
    <n v="4.9382716049382713E-2"/>
    <n v="1.5"/>
    <n v="1.0909090909090908"/>
    <n v="20"/>
    <n v="1"/>
    <x v="4"/>
    <n v="3"/>
    <m/>
    <d v="2005-12-17T14:26:22"/>
    <d v="2013-02-13T16:28:10"/>
    <n v="2615.0845833333369"/>
    <n v="7.1646152968036629"/>
    <x v="4"/>
    <x v="15"/>
  </r>
  <r>
    <s v="sys_file"/>
    <n v="12"/>
    <n v="87"/>
    <s v="-"/>
    <n v="30"/>
    <n v="31"/>
    <n v="30.416665999999999"/>
    <n v="1"/>
    <n v="1"/>
    <n v="8.3333333333333329E-2"/>
    <n v="8.3333333333333329E-2"/>
    <n v="1"/>
    <n v="1.0333333333333334"/>
    <n v="20"/>
    <n v="1"/>
    <x v="4"/>
    <n v="9"/>
    <m/>
    <d v="2012-07-03T19:41:37"/>
    <d v="2013-02-13T16:28:10"/>
    <n v="224.86565972222161"/>
    <n v="0.61607030060882628"/>
    <x v="5"/>
    <x v="9"/>
  </r>
  <r>
    <s v="sys_collection"/>
    <n v="17"/>
    <n v="82"/>
    <s v="-"/>
    <n v="29"/>
    <n v="28"/>
    <n v="28.294117"/>
    <n v="2"/>
    <n v="2"/>
    <n v="0.11764705882352941"/>
    <n v="0.11764705882352941"/>
    <n v="1"/>
    <n v="0.96551724137931039"/>
    <n v="20"/>
    <n v="1"/>
    <x v="4"/>
    <n v="9"/>
    <m/>
    <d v="2012-01-30T13:15:55"/>
    <d v="2013-02-13T16:28:10"/>
    <n v="380.13350694444671"/>
    <n v="1.0414616628614979"/>
    <x v="1"/>
    <x v="8"/>
  </r>
  <r>
    <s v="sys_file_reference"/>
    <n v="12"/>
    <n v="87"/>
    <s v="-"/>
    <n v="29"/>
    <n v="32"/>
    <n v="30"/>
    <n v="3"/>
    <n v="1"/>
    <n v="0.25"/>
    <n v="8.3333333333333329E-2"/>
    <n v="3"/>
    <n v="1.103448275862069"/>
    <n v="20"/>
    <n v="1"/>
    <x v="4"/>
    <n v="9"/>
    <m/>
    <d v="2012-07-03T19:41:37"/>
    <d v="2013-02-13T16:28:10"/>
    <n v="224.86565972222161"/>
    <n v="0.61607030060882628"/>
    <x v="5"/>
    <x v="9"/>
  </r>
  <r>
    <s v="be_groups"/>
    <n v="99"/>
    <n v="0"/>
    <s v="-"/>
    <n v="21"/>
    <n v="26"/>
    <n v="25.181818"/>
    <n v="24"/>
    <n v="8"/>
    <n v="0.24242424242424243"/>
    <n v="8.0808080808080815E-2"/>
    <n v="3"/>
    <n v="1.2380952380952381"/>
    <n v="20"/>
    <n v="2"/>
    <x v="5"/>
    <n v="0"/>
    <m/>
    <d v="2003-10-03T14:55:10"/>
    <d v="2013-02-13T16:28:10"/>
    <n v="3421.0645833333328"/>
    <n v="9.3727796803652961"/>
    <x v="8"/>
    <x v="13"/>
  </r>
  <r>
    <s v="be_users"/>
    <n v="99"/>
    <n v="0"/>
    <s v="-"/>
    <n v="27"/>
    <n v="32"/>
    <n v="31.474747000000001"/>
    <n v="27"/>
    <n v="14"/>
    <n v="0.27272727272727271"/>
    <n v="0.14141414141414141"/>
    <n v="1.9285714285714286"/>
    <n v="1.1851851851851851"/>
    <n v="20"/>
    <n v="2"/>
    <x v="5"/>
    <n v="0"/>
    <m/>
    <d v="2003-10-03T14:55:10"/>
    <d v="2013-02-13T16:28:10"/>
    <n v="3421.0645833333328"/>
    <n v="9.3727796803652961"/>
    <x v="8"/>
    <x v="13"/>
  </r>
  <r>
    <s v="sys_log"/>
    <n v="99"/>
    <n v="0"/>
    <s v="-"/>
    <n v="15"/>
    <n v="23"/>
    <n v="16.343434999999999"/>
    <n v="27"/>
    <n v="11"/>
    <n v="0.27272727272727271"/>
    <n v="0.1111111111111111"/>
    <n v="2.4545454545454546"/>
    <n v="1.5333333333333334"/>
    <n v="20"/>
    <n v="2"/>
    <x v="5"/>
    <n v="0"/>
    <m/>
    <d v="2003-10-03T14:55:10"/>
    <d v="2013-02-13T16:28:10"/>
    <n v="3421.0645833333328"/>
    <n v="9.3727796803652961"/>
    <x v="8"/>
    <x v="13"/>
  </r>
  <r>
    <s v="pages"/>
    <n v="99"/>
    <n v="0"/>
    <s v="-"/>
    <n v="19"/>
    <n v="67"/>
    <n v="42.232323000000001"/>
    <n v="61"/>
    <n v="15"/>
    <n v="0.61616161616161613"/>
    <n v="0.15151515151515152"/>
    <n v="4.0666666666666664"/>
    <n v="3.5263157894736841"/>
    <n v="20"/>
    <n v="2"/>
    <x v="5"/>
    <n v="0"/>
    <m/>
    <d v="2003-10-03T14:55:10"/>
    <d v="2013-02-13T16:28:10"/>
    <n v="3421.0645833333328"/>
    <n v="9.3727796803652961"/>
    <x v="8"/>
    <x v="13"/>
  </r>
  <r>
    <s v="sys_file_processedfile"/>
    <n v="12"/>
    <n v="87"/>
    <s v="-"/>
    <n v="20"/>
    <n v="13"/>
    <n v="18.833334000000001"/>
    <n v="33"/>
    <n v="3"/>
    <n v="2.75"/>
    <n v="0.25"/>
    <n v="11"/>
    <n v="0.65"/>
    <n v="20"/>
    <n v="2"/>
    <x v="5"/>
    <n v="9"/>
    <m/>
    <d v="2012-07-03T19:41:37"/>
    <d v="2013-02-13T16:28:10"/>
    <n v="224.86565972222161"/>
    <n v="0.61607030060882628"/>
    <x v="5"/>
    <x v="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1">
  <r>
    <x v="0"/>
  </r>
  <r>
    <x v="1"/>
  </r>
  <r>
    <x v="2"/>
  </r>
  <r>
    <x v="3"/>
  </r>
  <r>
    <x v="3"/>
  </r>
  <r>
    <x v="3"/>
  </r>
  <r>
    <x v="3"/>
  </r>
  <r>
    <x v="4"/>
  </r>
  <r>
    <x v="0"/>
  </r>
  <r>
    <x v="2"/>
  </r>
  <r>
    <x v="2"/>
  </r>
  <r>
    <x v="2"/>
  </r>
  <r>
    <x v="5"/>
  </r>
  <r>
    <x v="2"/>
  </r>
  <r>
    <x v="1"/>
  </r>
  <r>
    <x v="4"/>
  </r>
  <r>
    <x v="1"/>
  </r>
  <r>
    <x v="6"/>
  </r>
  <r>
    <x v="6"/>
  </r>
  <r>
    <x v="1"/>
  </r>
  <r>
    <x v="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1">
  <r>
    <x v="0"/>
  </r>
  <r>
    <x v="1"/>
  </r>
  <r>
    <x v="2"/>
  </r>
  <r>
    <x v="0"/>
  </r>
  <r>
    <x v="3"/>
  </r>
  <r>
    <x v="3"/>
  </r>
  <r>
    <x v="3"/>
  </r>
  <r>
    <x v="4"/>
  </r>
  <r>
    <x v="0"/>
  </r>
  <r>
    <x v="5"/>
  </r>
  <r>
    <x v="6"/>
  </r>
  <r>
    <x v="2"/>
  </r>
  <r>
    <x v="7"/>
  </r>
  <r>
    <x v="8"/>
  </r>
  <r>
    <x v="9"/>
  </r>
  <r>
    <x v="10"/>
  </r>
  <r>
    <x v="11"/>
  </r>
  <r>
    <x v="12"/>
  </r>
  <r>
    <x v="3"/>
  </r>
  <r>
    <x v="13"/>
  </r>
  <r>
    <x v="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4">
  <r>
    <x v="0"/>
  </r>
  <r>
    <x v="0"/>
  </r>
  <r>
    <x v="0"/>
  </r>
  <r>
    <x v="0"/>
  </r>
  <r>
    <x v="1"/>
  </r>
  <r>
    <x v="1"/>
  </r>
  <r>
    <x v="2"/>
  </r>
  <r>
    <x v="3"/>
  </r>
  <r>
    <x v="3"/>
  </r>
  <r>
    <x v="3"/>
  </r>
  <r>
    <x v="3"/>
  </r>
  <r>
    <x v="3"/>
  </r>
  <r>
    <x v="2"/>
  </r>
  <r>
    <x v="3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4">
  <r>
    <x v="0"/>
  </r>
  <r>
    <x v="0"/>
  </r>
  <r>
    <x v="0"/>
  </r>
  <r>
    <x v="1"/>
  </r>
  <r>
    <x v="2"/>
  </r>
  <r>
    <x v="2"/>
  </r>
  <r>
    <x v="3"/>
  </r>
  <r>
    <x v="4"/>
  </r>
  <r>
    <x v="1"/>
  </r>
  <r>
    <x v="1"/>
  </r>
  <r>
    <x v="5"/>
  </r>
  <r>
    <x v="6"/>
  </r>
  <r>
    <x v="7"/>
  </r>
  <r>
    <x v="8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14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0"/>
  </r>
  <r>
    <x v="0"/>
  </r>
  <r>
    <x v="0"/>
  </r>
  <r>
    <x v="0"/>
  </r>
  <r>
    <x v="0"/>
  </r>
  <r>
    <x v="0"/>
  </r>
  <r>
    <x v="1"/>
  </r>
  <r>
    <x v="1"/>
  </r>
  <r>
    <x v="2"/>
  </r>
  <r>
    <x v="2"/>
  </r>
  <r>
    <x v="2"/>
  </r>
  <r>
    <x v="2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2"/>
  </r>
  <r>
    <x v="0"/>
  </r>
  <r>
    <x v="3"/>
  </r>
  <r>
    <x v="2"/>
  </r>
  <r>
    <x v="0"/>
  </r>
  <r>
    <x v="0"/>
  </r>
  <r>
    <x v="2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9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7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6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7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3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6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8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5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2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3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2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7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8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5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4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4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1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7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6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5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2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0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0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5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2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1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7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3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1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4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4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3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1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7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6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2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0.xml"/></Relationships>
</file>

<file path=xl/pivotTables/pivotTable1.xml><?xml version="1.0" encoding="utf-8"?>
<pivotTableDefinition xmlns="http://schemas.openxmlformats.org/spreadsheetml/2006/main" name="PivotTable5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D2:E7" firstHeaderRow="1" firstDataRow="1" firstDataCol="1"/>
  <pivotFields count="1">
    <pivotField axis="axisRow" dataField="1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11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3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G24:H35" firstHeaderRow="1" firstDataRow="1" firstDataCol="1"/>
  <pivotFields count="17">
    <pivotField showAll="0"/>
    <pivotField axis="axisRow" dataFiel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numFmtId="1" showAll="0"/>
    <pivotField numFmtId="1" showAll="0"/>
  </pivotFields>
  <rowFields count="1">
    <field x="1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rowItems>
  <colItems count="1">
    <i/>
  </colItems>
  <dataFields count="1">
    <dataField name="Count of SURV" fld="1" subtotal="count" showDataAs="percentOfTotal" baseField="0" baseItem="0" numFmtId="9"/>
  </dataFields>
  <formats count="2">
    <format dxfId="131">
      <pivotArea outline="0" collapsedLevelsAreSubtotals="1" fieldPosition="0"/>
    </format>
    <format dxfId="13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59" cacheId="1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S2:T8" firstHeaderRow="1" firstDataRow="1" firstDataCol="1"/>
  <pivotFields count="1">
    <pivotField axis="axisRow"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6">
    <i>
      <x v="2"/>
    </i>
    <i>
      <x v="4"/>
    </i>
    <i>
      <x v="5"/>
    </i>
    <i>
      <x v="6"/>
    </i>
    <i>
      <x v="8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13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54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J2:K12" firstHeaderRow="1" firstDataRow="1" firstDataCol="1"/>
  <pivotFields count="1">
    <pivotField axis="axisRow" dataField="1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1">
    <field x="0"/>
  </rowFields>
  <rowItems count="10">
    <i>
      <x v="1"/>
    </i>
    <i>
      <x v="3"/>
    </i>
    <i>
      <x v="4"/>
    </i>
    <i>
      <x v="5"/>
    </i>
    <i>
      <x v="6"/>
    </i>
    <i>
      <x v="7"/>
    </i>
    <i>
      <x v="8"/>
    </i>
    <i>
      <x v="24"/>
    </i>
    <i>
      <x v="29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13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9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A2:B7" firstHeaderRow="1" firstDataRow="1" firstDataCol="1"/>
  <pivotFields count="1">
    <pivotField axis="axisRow" dataFiel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0"/>
  </rowFields>
  <rowItems count="5">
    <i>
      <x v="1"/>
    </i>
    <i>
      <x v="3"/>
    </i>
    <i>
      <x v="4"/>
    </i>
    <i>
      <x v="6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13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8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EAD:duration">
  <location ref="P2:Q6" firstHeaderRow="1" firstDataRow="1" firstDataCol="1"/>
  <pivotFields count="1">
    <pivotField axis="axisRow" dataField="1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4">
    <i>
      <x v="1"/>
    </i>
    <i>
      <x v="3"/>
    </i>
    <i>
      <x v="4"/>
    </i>
    <i t="grand">
      <x/>
    </i>
  </rowItems>
  <colItems count="1">
    <i/>
  </colItems>
  <dataFields count="1">
    <dataField name="Count of duration" fld="0" subtotal="count" showDataAs="percentOfTotal" baseField="0" baseItem="0" numFmtId="9"/>
  </dataFields>
  <formats count="1">
    <format dxfId="13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56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M2:N7" firstHeaderRow="1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5"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13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2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D38:E43" firstHeaderRow="1" firstDataRow="1" firstDataCol="1"/>
  <pivotFields count="1">
    <pivotField axis="axisRow" dataField="1" numFmtId="1" showAll="0">
      <items count="5">
        <item x="3"/>
        <item x="1"/>
        <item x="0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4">
    <format dxfId="140">
      <pivotArea outline="0" collapsedLevelsAreSubtotals="1" fieldPosition="0"/>
    </format>
    <format dxfId="139">
      <pivotArea dataOnly="0" labelOnly="1" outline="0" axis="axisValues" fieldPosition="0"/>
    </format>
    <format dxfId="138">
      <pivotArea collapsedLevelsAreSubtotals="1" fieldPosition="0">
        <references count="1">
          <reference field="0" count="1">
            <x v="0"/>
          </reference>
        </references>
      </pivotArea>
    </format>
    <format dxfId="137">
      <pivotArea collapsedLevelsAreSubtotals="1" fieldPosition="0">
        <references count="1">
          <reference field="0" count="2"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D2:E5" firstHeaderRow="1" firstDataRow="1" firstDataCol="1"/>
  <pivotFields count="1">
    <pivotField axis="axisRow" dataField="1" numFmtI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20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 YoB">
  <location ref="M38:N43" firstHeaderRow="1" firstDataRow="1" firstDataCol="1"/>
  <pivotFields count="1">
    <pivotField axis="axisRow" dataField="1" numFmtId="1" showAll="0">
      <items count="5">
        <item x="0"/>
        <item x="2"/>
        <item x="3"/>
        <item x="1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3">
    <format dxfId="143">
      <pivotArea outline="0" collapsedLevelsAreSubtotals="1" fieldPosition="0"/>
    </format>
    <format dxfId="142">
      <pivotArea dataOnly="0" labelOnly="1" outline="0" axis="axisValues" fieldPosition="0"/>
    </format>
    <format dxfId="141">
      <pivotArea collapsedLevelsAreSubtotals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1" cacheId="1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P10:Q17" firstHeaderRow="1" firstDataRow="1" firstDataCol="1"/>
  <pivotFields count="1">
    <pivotField axis="axisRow" dataField="1" numFmtId="1" showAll="0">
      <items count="7">
        <item x="3"/>
        <item x="1"/>
        <item x="5"/>
        <item x="4"/>
        <item x="2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3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2:B40" firstHeaderRow="1" firstDataRow="1" firstDataCol="1"/>
  <pivotFields count="17">
    <pivotField showAll="0"/>
    <pivotField axis="axisRow" dataFiel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numFmtId="1" showAll="0"/>
    <pivotField numFmtId="1" showAll="0"/>
  </pivotFields>
  <rowFields count="1">
    <field x="1"/>
  </rowFields>
  <rowItems count="8">
    <i>
      <x v="5"/>
    </i>
    <i>
      <x v="6"/>
    </i>
    <i>
      <x v="7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duration" fld="1" subtotal="count" showDataAs="percentOfTotal" baseField="0" baseItem="0" numFmtId="1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8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M2:N5" firstHeaderRow="1" firstDataRow="1" firstDataCol="1"/>
  <pivotFields count="1">
    <pivotField axis="axisRow" dataField="1" numFmtI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A2:B6" firstHeaderRow="1" firstDataRow="1" firstDataCol="1"/>
  <pivotFields count="1">
    <pivotField axis="axisRow" dataField="1" numFmtId="1" showAll="0">
      <items count="4">
        <item x="0"/>
        <item x="2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2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G38:H49" firstHeaderRow="1" firstDataRow="1" firstDataCol="1"/>
  <pivotFields count="1">
    <pivotField axis="axisRow" dataField="1" numFmtId="1" showAll="0">
      <items count="11">
        <item x="5"/>
        <item x="2"/>
        <item x="4"/>
        <item x="3"/>
        <item x="9"/>
        <item x="6"/>
        <item x="1"/>
        <item x="8"/>
        <item x="7"/>
        <item x="0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7">
    <format dxfId="150">
      <pivotArea outline="0" collapsedLevelsAreSubtotals="1" fieldPosition="0"/>
    </format>
    <format dxfId="149">
      <pivotArea dataOnly="0" labelOnly="1" outline="0" axis="axisValues" fieldPosition="0"/>
    </format>
    <format dxfId="148">
      <pivotArea collapsedLevelsAreSubtotals="1" fieldPosition="0">
        <references count="1">
          <reference field="0" count="1">
            <x v="0"/>
          </reference>
        </references>
      </pivotArea>
    </format>
    <format dxfId="147">
      <pivotArea collapsedLevelsAreSubtotals="1" fieldPosition="0">
        <references count="1">
          <reference field="0" count="1">
            <x v="1"/>
          </reference>
        </references>
      </pivotArea>
    </format>
    <format dxfId="146">
      <pivotArea collapsedLevelsAreSubtotals="1" fieldPosition="0">
        <references count="1">
          <reference field="0" count="1">
            <x v="2"/>
          </reference>
        </references>
      </pivotArea>
    </format>
    <format dxfId="145">
      <pivotArea collapsedLevelsAreSubtotals="1" fieldPosition="0">
        <references count="1">
          <reference field="0" count="1">
            <x v="3"/>
          </reference>
        </references>
      </pivotArea>
    </format>
    <format dxfId="144">
      <pivotArea collapsedLevelsAreSubtotals="1" fieldPosition="0">
        <references count="1">
          <reference field="0" count="2"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9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G12:H23" firstHeaderRow="1" firstDataRow="1" firstDataCol="1"/>
  <pivotFields count="1">
    <pivotField axis="axisRow" dataField="1" numFmtId="1" showAll="0">
      <items count="11">
        <item x="5"/>
        <item x="2"/>
        <item x="4"/>
        <item x="3"/>
        <item x="9"/>
        <item x="6"/>
        <item x="1"/>
        <item x="8"/>
        <item x="7"/>
        <item x="0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2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D10:E15" firstHeaderRow="1" firstDataRow="1" firstDataCol="1"/>
  <pivotFields count="1">
    <pivotField axis="axisRow" dataField="1" numFmtId="1" showAll="0">
      <items count="5">
        <item x="3"/>
        <item x="1"/>
        <item x="0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7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 YoB">
  <location ref="M10:N15" firstHeaderRow="1" firstDataRow="1" firstDataCol="1"/>
  <pivotFields count="1">
    <pivotField axis="axisRow" dataField="1" numFmtId="1" showAll="0">
      <items count="5">
        <item x="0"/>
        <item x="2"/>
        <item x="3"/>
        <item x="1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J2:K7" firstHeaderRow="1" firstDataRow="1" firstDataCol="1"/>
  <pivotFields count="1">
    <pivotField axis="axisRow" dataField="1" numFmtI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J28:K33" firstHeaderRow="1" firstDataRow="1" firstDataCol="1"/>
  <pivotFields count="1">
    <pivotField axis="axisRow" dataField="1" numFmtI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3">
    <format dxfId="153">
      <pivotArea outline="0" collapsedLevelsAreSubtotals="1" fieldPosition="0"/>
    </format>
    <format dxfId="152">
      <pivotArea collapsedLevelsAreSubtotals="1" fieldPosition="0">
        <references count="1">
          <reference field="0" count="1">
            <x v="0"/>
          </reference>
        </references>
      </pivotArea>
    </format>
    <format dxfId="151">
      <pivotArea collapsedLevelsAreSubtotals="1" fieldPosition="0">
        <references count="1">
          <reference field="0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ΥοΒ">
  <location ref="A38:B43" firstHeaderRow="1" firstDataRow="1" firstDataCol="1"/>
  <pivotFields count="1">
    <pivotField axis="axisRow" dataField="1" showAll="0">
      <items count="5">
        <item x="3"/>
        <item x="2"/>
        <item x="0"/>
        <item x="1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4">
    <format dxfId="157">
      <pivotArea outline="0" collapsedLevelsAreSubtotals="1" fieldPosition="0"/>
    </format>
    <format dxfId="156">
      <pivotArea dataOnly="0" labelOnly="1" outline="0" axis="axisValues" fieldPosition="0"/>
    </format>
    <format dxfId="155">
      <pivotArea collapsedLevelsAreSubtotals="1" fieldPosition="0">
        <references count="1">
          <reference field="0" count="1">
            <x v="0"/>
          </reference>
        </references>
      </pivotArea>
    </format>
    <format dxfId="154">
      <pivotArea collapsedLevelsAreSubtotals="1" fieldPosition="0">
        <references count="1">
          <reference field="0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A28:B32" firstHeaderRow="1" firstDataRow="1" firstDataCol="1"/>
  <pivotFields count="1">
    <pivotField axis="axisRow" dataField="1" numFmtId="1" showAll="0">
      <items count="4">
        <item x="0"/>
        <item x="2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4">
    <format dxfId="161">
      <pivotArea outline="0" collapsedLevelsAreSubtotals="1" fieldPosition="0"/>
    </format>
    <format dxfId="160">
      <pivotArea dataOnly="0" labelOnly="1" outline="0" axis="axisValues" fieldPosition="0"/>
    </format>
    <format dxfId="159">
      <pivotArea collapsedLevelsAreSubtotals="1" fieldPosition="0">
        <references count="1">
          <reference field="0" count="1">
            <x v="0"/>
          </reference>
        </references>
      </pivotArea>
    </format>
    <format dxfId="158">
      <pivotArea collapsedLevelsAreSubtotals="1" fieldPosition="0">
        <references count="1">
          <reference field="0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G2:H9" firstHeaderRow="1" firstDataRow="1" firstDataCol="1"/>
  <pivotFields count="19">
    <pivotField showAll="0"/>
    <pivotField axis="axisRow"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numFmtId="1" showAll="0"/>
    <pivotField numFmtId="1" showAll="0"/>
    <pivotField numFmtId="1" showAll="0"/>
    <pivotField numFmtId="1" showAll="0"/>
  </pivotFields>
  <rowFields count="1">
    <field x="1"/>
  </rowFields>
  <rowItems count="7">
    <i>
      <x v="1"/>
    </i>
    <i>
      <x v="2"/>
    </i>
    <i>
      <x v="3"/>
    </i>
    <i>
      <x v="4"/>
    </i>
    <i>
      <x v="5"/>
    </i>
    <i>
      <x v="8"/>
    </i>
    <i t="grand">
      <x/>
    </i>
  </rowItems>
  <colItems count="1">
    <i/>
  </colItems>
  <dataFields count="1">
    <dataField name="Count of DEAD" fld="1" subtotal="count" showDataAs="percentOfTotal" baseField="0" baseItem="0" numFmtId="9"/>
  </dataFields>
  <formats count="2">
    <format dxfId="117">
      <pivotArea outline="0" collapsedLevelsAreSubtotals="1" fieldPosition="0"/>
    </format>
    <format dxfId="116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23" cacheId="1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P28:Q34" firstHeaderRow="1" firstDataRow="1" firstDataCol="1"/>
  <pivotFields count="1">
    <pivotField axis="axisRow" dataField="1" numFmtId="1" showAll="0">
      <items count="6">
        <item x="4"/>
        <item x="3"/>
        <item x="2"/>
        <item x="0"/>
        <item x="1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3">
    <format dxfId="164">
      <pivotArea outline="0" collapsedLevelsAreSubtotals="1" fieldPosition="0"/>
    </format>
    <format dxfId="163">
      <pivotArea collapsedLevelsAreSubtotals="1" fieldPosition="0">
        <references count="1">
          <reference field="0" count="0"/>
        </references>
      </pivotArea>
    </format>
    <format dxfId="162">
      <pivotArea collapsedLevelsAreSubtotals="1" fieldPosition="0">
        <references count="1">
          <reference field="0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G28:H36" firstHeaderRow="1" firstDataRow="1" firstDataCol="1"/>
  <pivotFields count="1">
    <pivotField axis="axisRow" dataField="1" numFmtId="1" showAll="0">
      <items count="8">
        <item x="2"/>
        <item x="5"/>
        <item x="1"/>
        <item x="4"/>
        <item x="0"/>
        <item x="6"/>
        <item x="3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6">
    <format dxfId="170">
      <pivotArea outline="0" collapsedLevelsAreSubtotals="1" fieldPosition="0"/>
    </format>
    <format dxfId="169">
      <pivotArea collapsedLevelsAreSubtotals="1" fieldPosition="0">
        <references count="1">
          <reference field="0" count="1">
            <x v="0"/>
          </reference>
        </references>
      </pivotArea>
    </format>
    <format dxfId="168">
      <pivotArea collapsedLevelsAreSubtotals="1" fieldPosition="0">
        <references count="1">
          <reference field="0" count="1">
            <x v="1"/>
          </reference>
        </references>
      </pivotArea>
    </format>
    <format dxfId="167">
      <pivotArea collapsedLevelsAreSubtotals="1" fieldPosition="0">
        <references count="1">
          <reference field="0" count="1">
            <x v="2"/>
          </reference>
        </references>
      </pivotArea>
    </format>
    <format dxfId="166">
      <pivotArea collapsedLevelsAreSubtotals="1" fieldPosition="0">
        <references count="1">
          <reference field="0" count="1">
            <x v="3"/>
          </reference>
        </references>
      </pivotArea>
    </format>
    <format dxfId="165">
      <pivotArea collapsedLevelsAreSubtotals="1" fieldPosition="0">
        <references count="1">
          <reference field="0" count="2"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D28:E31" firstHeaderRow="1" firstDataRow="1" firstDataCol="1"/>
  <pivotFields count="1">
    <pivotField axis="axisRow" dataField="1" numFmtI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2">
    <format dxfId="172">
      <pivotArea outline="0" collapsedLevelsAreSubtotals="1" fieldPosition="0"/>
    </format>
    <format dxfId="171">
      <pivotArea collapsedLevelsAreSubtotals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19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M28:N31" firstHeaderRow="1" firstDataRow="1" firstDataCol="1"/>
  <pivotFields count="1">
    <pivotField axis="axisRow" dataField="1" numFmtI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2">
    <format dxfId="174">
      <pivotArea outline="0" collapsedLevelsAreSubtotals="1" fieldPosition="0"/>
    </format>
    <format dxfId="173">
      <pivotArea collapsedLevelsAreSubtotals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ΥοΒ">
  <location ref="A10:B15" firstHeaderRow="1" firstDataRow="1" firstDataCol="1"/>
  <pivotFields count="1">
    <pivotField axis="axisRow" dataField="1" showAll="0">
      <items count="5">
        <item x="3"/>
        <item x="2"/>
        <item x="0"/>
        <item x="1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2" cacheId="1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P2:Q8" firstHeaderRow="1" firstDataRow="1" firstDataCol="1"/>
  <pivotFields count="1">
    <pivotField axis="axisRow" dataField="1" numFmtId="1" showAll="0">
      <items count="6">
        <item x="4"/>
        <item x="3"/>
        <item x="2"/>
        <item x="0"/>
        <item x="1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16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J38:K43" firstHeaderRow="1" firstDataRow="1" firstDataCol="1"/>
  <pivotFields count="1">
    <pivotField axis="axisRow" dataField="1" numFmtI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3">
    <format dxfId="177">
      <pivotArea outline="0" collapsedLevelsAreSubtotals="1" fieldPosition="0"/>
    </format>
    <format dxfId="176">
      <pivotArea dataOnly="0" labelOnly="1" outline="0" axis="axisValues" fieldPosition="0"/>
    </format>
    <format dxfId="175">
      <pivotArea collapsedLevelsAreSubtotals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13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J10:K15" firstHeaderRow="1" firstDataRow="1" firstDataCol="1"/>
  <pivotFields count="1">
    <pivotField axis="axisRow" dataField="1" numFmtI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24" cacheId="1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P38:Q45" firstHeaderRow="1" firstDataRow="1" firstDataCol="1"/>
  <pivotFields count="1">
    <pivotField axis="axisRow" dataField="1" numFmtId="1" showAll="0">
      <items count="7">
        <item x="3"/>
        <item x="1"/>
        <item x="5"/>
        <item x="4"/>
        <item x="2"/>
        <item x="0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5">
    <format dxfId="182">
      <pivotArea outline="0" collapsedLevelsAreSubtotals="1" fieldPosition="0"/>
    </format>
    <format dxfId="181">
      <pivotArea dataOnly="0" labelOnly="1" outline="0" axis="axisValues" fieldPosition="0"/>
    </format>
    <format dxfId="180">
      <pivotArea collapsedLevelsAreSubtotals="1" fieldPosition="0">
        <references count="1">
          <reference field="0" count="0"/>
        </references>
      </pivotArea>
    </format>
    <format dxfId="179">
      <pivotArea collapsedLevelsAreSubtotals="1" fieldPosition="0">
        <references count="1">
          <reference field="0" count="1">
            <x v="0"/>
          </reference>
        </references>
      </pivotArea>
    </format>
    <format dxfId="178">
      <pivotArea collapsedLevelsAreSubtotals="1" fieldPosition="0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YoB">
  <location ref="G2:H10" firstHeaderRow="1" firstDataRow="1" firstDataCol="1"/>
  <pivotFields count="1">
    <pivotField axis="axisRow" dataField="1" numFmtId="1" showAll="0">
      <items count="8">
        <item x="2"/>
        <item x="5"/>
        <item x="1"/>
        <item x="4"/>
        <item x="0"/>
        <item x="6"/>
        <item x="3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0" cacheId="2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S16:T23" firstHeaderRow="1" firstDataRow="1" firstDataCol="1"/>
  <pivotFields count="1">
    <pivotField axis="axisRow"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7">
    <i>
      <x v="1"/>
    </i>
    <i>
      <x v="2"/>
    </i>
    <i>
      <x v="4"/>
    </i>
    <i>
      <x v="5"/>
    </i>
    <i>
      <x v="9"/>
    </i>
    <i>
      <x v="10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119">
      <pivotArea outline="0" collapsedLevelsAreSubtotals="1" fieldPosition="0"/>
    </format>
    <format dxfId="118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26" cacheId="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A8:B14" firstHeaderRow="1" firstDataRow="1" firstDataCol="1"/>
  <pivotFields count="1">
    <pivotField axis="axisRow" dataField="1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3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42" cacheId="2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J20:K23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9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37" cacheId="2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P20:Q23" firstHeaderRow="1" firstDataRow="1" firstDataCol="1"/>
  <pivotFields count="1">
    <pivotField axis="axisRow" dataField="1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3">
    <i>
      <x v="1"/>
    </i>
    <i>
      <x v="4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9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36" cacheId="2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P2:Q5" firstHeaderRow="1" firstDataRow="1" firstDataCol="1"/>
  <pivotFields count="1">
    <pivotField axis="axisRow" dataField="1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3">
    <i>
      <x v="1"/>
    </i>
    <i>
      <x v="4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34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M8:N18" firstHeaderRow="1" firstDataRow="1" firstDataCol="1"/>
  <pivotFields count="1">
    <pivotField axis="axisRow" dataFiel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5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" cacheId="3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S2:T6" firstHeaderRow="1" firstDataRow="1" firstDataCol="1"/>
  <pivotFields count="19">
    <pivotField showAll="0"/>
    <pivotField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axis="axisRow" dataField="1" showAll="0">
      <items count="6">
        <item x="0"/>
        <item x="1"/>
        <item x="2"/>
        <item x="3"/>
        <item x="4"/>
        <item t="default"/>
      </items>
    </pivotField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numFmtId="1" showAll="0"/>
    <pivotField numFmtId="1" showAll="0"/>
    <pivotField numFmtId="1" showAll="0"/>
    <pivotField numFmtId="1" showAll="0"/>
  </pivotFields>
  <rowFields count="1">
    <field x="5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ount of DEAD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35" cacheId="2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P8:Q17" firstHeaderRow="1" firstDataRow="1" firstDataCol="1"/>
  <pivotFields count="1">
    <pivotField axis="axisRow" dataField="1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14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5" cacheId="3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D26:E29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97">
      <pivotArea outline="0" collapsedLevelsAreSubtotals="1" fieldPosition="0"/>
    </format>
    <format dxfId="96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47" cacheId="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A26:B32" firstHeaderRow="1" firstDataRow="1" firstDataCol="1"/>
  <pivotFields count="1">
    <pivotField axis="axisRow" dataField="1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3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99">
      <pivotArea outline="0" collapsedLevelsAreSubtotals="1" fieldPosition="0"/>
    </format>
    <format dxfId="98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44" cacheId="2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G20:H24" firstHeaderRow="1" firstDataRow="1" firstDataCol="1"/>
  <pivotFields count="1"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10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3" cacheId="2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J16:K35" firstHeaderRow="1" firstDataRow="1" firstDataCol="1"/>
  <pivotFields count="1">
    <pivotField axis="axisRow" dataField="1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</pivotFields>
  <rowFields count="1">
    <field x="0"/>
  </rowFields>
  <rowItems count="19">
    <i>
      <x v="4"/>
    </i>
    <i>
      <x v="6"/>
    </i>
    <i>
      <x v="7"/>
    </i>
    <i>
      <x v="8"/>
    </i>
    <i>
      <x v="9"/>
    </i>
    <i>
      <x v="10"/>
    </i>
    <i>
      <x v="15"/>
    </i>
    <i>
      <x v="16"/>
    </i>
    <i>
      <x v="20"/>
    </i>
    <i>
      <x v="22"/>
    </i>
    <i>
      <x v="23"/>
    </i>
    <i>
      <x v="24"/>
    </i>
    <i>
      <x v="27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121">
      <pivotArea outline="0" collapsedLevelsAreSubtotals="1" fieldPosition="0"/>
    </format>
    <format dxfId="12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3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S26:T31" firstHeaderRow="1" firstDataRow="1" firstDataCol="1"/>
  <pivotFields count="17">
    <pivotField showAll="0"/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axis="axisRow" dataField="1" showAll="0">
      <items count="7">
        <item x="0"/>
        <item x="1"/>
        <item x="2"/>
        <item x="3"/>
        <item x="4"/>
        <item x="5"/>
        <item t="default"/>
      </items>
    </pivotField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numFmtId="1" showAll="0"/>
    <pivotField numFmtId="1" showAll="0"/>
  </pivotFields>
  <rowFields count="1">
    <field x="5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SURV" fld="5" subtotal="count" showDataAs="percentOfTotal" baseField="0" baseItem="0" numFmtId="9"/>
  </dataFields>
  <formats count="1">
    <format dxfId="10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43" cacheId="2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G26:H32" firstHeaderRow="1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103">
      <pivotArea outline="0" collapsedLevelsAreSubtotals="1" fieldPosition="0"/>
    </format>
    <format dxfId="102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30" cacheId="2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G8:H14" firstHeaderRow="1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25" cacheId="3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A2:B6" firstHeaderRow="1" firstDataRow="1" firstDataCol="1"/>
  <pivotFields count="1"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46" cacheId="3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D20:E23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10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39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M26:N36" firstHeaderRow="1" firstDataRow="1" firstDataCol="1"/>
  <pivotFields count="1">
    <pivotField axis="axisRow" dataFiel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5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106">
      <pivotArea outline="0" collapsedLevelsAreSubtotals="1" fieldPosition="0"/>
    </format>
    <format dxfId="105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40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M20:N23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107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28" cacheId="3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D8:E11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7" cacheId="3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D2:E5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M2:N5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55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M16:N29" firstHeaderRow="1" firstDataRow="1" firstDataCol="1"/>
  <pivotFields count="1">
    <pivotField axis="axisRow" dataFiel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0"/>
  </rowFields>
  <rowItems count="13"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1"/>
    </i>
    <i>
      <x v="13"/>
    </i>
    <i>
      <x v="14"/>
    </i>
    <i>
      <x v="15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123">
      <pivotArea outline="0" collapsedLevelsAreSubtotals="1" fieldPosition="0"/>
    </format>
    <format dxfId="122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6" cacheId="3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S20:T24" firstHeaderRow="1" firstDataRow="1" firstDataCol="1"/>
  <pivotFields count="19">
    <pivotField showAll="0"/>
    <pivotField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axis="axisRow" dataField="1" showAll="0">
      <items count="6">
        <item x="0"/>
        <item x="1"/>
        <item x="2"/>
        <item x="3"/>
        <item x="4"/>
        <item t="default"/>
      </items>
    </pivotField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numFmtId="1" showAll="0"/>
    <pivotField numFmtId="1" showAll="0"/>
    <pivotField numFmtId="1" showAll="0"/>
    <pivotField numFmtId="1" showAll="0"/>
  </pivotFields>
  <rowFields count="1">
    <field x="5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ount of DEAD" fld="5" subtotal="count" showDataAs="percentOfTotal" baseField="0" baseItem="0" numFmtId="9"/>
  </dataFields>
  <formats count="2">
    <format dxfId="109">
      <pivotArea collapsedLevelsAreSubtotals="1" fieldPosition="0">
        <references count="1">
          <reference field="5" count="1">
            <x v="1"/>
          </reference>
        </references>
      </pivotArea>
    </format>
    <format dxfId="108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3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S8:T13" firstHeaderRow="1" firstDataRow="1" firstDataCol="1"/>
  <pivotFields count="17">
    <pivotField showAll="0"/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axis="axisRow" dataField="1" showAll="0">
      <items count="7">
        <item x="0"/>
        <item x="1"/>
        <item x="2"/>
        <item x="3"/>
        <item x="4"/>
        <item x="5"/>
        <item t="default"/>
      </items>
    </pivotField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numFmtId="1" showAll="0"/>
    <pivotField numFmtId="1" showAll="0"/>
  </pivotFields>
  <rowFields count="1">
    <field x="5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SURV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8" cacheId="2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P26:Q35" firstHeaderRow="1" firstDataRow="1" firstDataCol="1"/>
  <pivotFields count="1">
    <pivotField axis="axisRow" dataField="1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14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111">
      <pivotArea outline="0" collapsedLevelsAreSubtotals="1" fieldPosition="0"/>
    </format>
    <format dxfId="11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48" cacheId="3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A20:B24" firstHeaderRow="1" firstDataRow="1" firstDataCol="1"/>
  <pivotFields count="1"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ount of DEAD" fld="0" subtotal="count" showDataAs="percentOfTotal" baseField="0" baseItem="0" numFmtId="9"/>
  </dataFields>
  <formats count="1">
    <format dxfId="11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31" cacheId="2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J2:K5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32" cacheId="2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J8:K16" firstHeaderRow="1" firstDataRow="1" firstDataCol="1"/>
  <pivotFields count="1">
    <pivotField axis="axisRow" dataFiel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8">
    <i>
      <x v="1"/>
    </i>
    <i>
      <x v="2"/>
    </i>
    <i>
      <x v="3"/>
    </i>
    <i>
      <x v="4"/>
    </i>
    <i>
      <x v="7"/>
    </i>
    <i>
      <x v="11"/>
    </i>
    <i>
      <x v="12"/>
    </i>
    <i t="grand">
      <x/>
    </i>
  </rowItems>
  <colItems count="1">
    <i/>
  </colItems>
  <dataFields count="1">
    <dataField name="Count of SURV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41" cacheId="2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J26:K34" firstHeaderRow="1" firstDataRow="1" firstDataCol="1"/>
  <pivotFields count="1">
    <pivotField axis="axisRow" dataFiel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8">
    <i>
      <x v="1"/>
    </i>
    <i>
      <x v="2"/>
    </i>
    <i>
      <x v="3"/>
    </i>
    <i>
      <x v="4"/>
    </i>
    <i>
      <x v="7"/>
    </i>
    <i>
      <x v="11"/>
    </i>
    <i>
      <x v="12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114">
      <pivotArea outline="0" collapsedLevelsAreSubtotals="1" fieldPosition="0"/>
    </format>
    <format dxfId="113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29" cacheId="2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S@D">
  <location ref="G2:H6" firstHeaderRow="1" firstDataRow="1" firstDataCol="1"/>
  <pivotFields count="1"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ount of DEA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15" cacheId="4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86:H105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8"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Total" baseField="0" baseItem="0" numFmtId="10"/>
  </dataFields>
  <formats count="2">
    <format dxfId="73">
      <pivotArea collapsedLevelsAreSubtotals="1" fieldPosition="0">
        <references count="1">
          <reference field="23" count="3">
            <x v="1"/>
            <x v="2"/>
            <x v="4"/>
          </reference>
        </references>
      </pivotArea>
    </format>
    <format dxfId="72">
      <pivotArea dataOnly="0" labelOnly="1" fieldPosition="0">
        <references count="1">
          <reference field="23" count="3">
            <x v="1"/>
            <x v="2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14" cacheId="4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61:H81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Total" baseField="0" baseItem="0" numFmtId="10"/>
  </dataFields>
  <formats count="2">
    <format dxfId="75">
      <pivotArea collapsedLevelsAreSubtotals="1" fieldPosition="0">
        <references count="1">
          <reference field="23" count="4">
            <x v="1"/>
            <x v="2"/>
            <x v="3"/>
            <x v="4"/>
          </reference>
        </references>
      </pivotArea>
    </format>
    <format dxfId="74">
      <pivotArea dataOnly="0" labelOnly="1" fieldPosition="0">
        <references count="1">
          <reference field="23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0" cacheId="3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A16:B25" firstHeaderRow="1" firstDataRow="1" firstDataCol="1"/>
  <pivotFields count="1">
    <pivotField axis="axisRow" dataField="1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125">
      <pivotArea outline="0" collapsedLevelsAreSubtotals="1" fieldPosition="0"/>
    </format>
    <format dxfId="124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12" cacheId="4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7:H36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8">
    <i>
      <x v="1"/>
    </i>
    <i>
      <x v="2"/>
    </i>
    <i>
      <x v="3"/>
    </i>
    <i>
      <x v="15"/>
    </i>
    <i>
      <x v="18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Total" baseField="0" baseItem="0" numFmtId="10"/>
  </dataFields>
  <formats count="2">
    <format dxfId="77">
      <pivotArea collapsedLevelsAreSubtotals="1" fieldPosition="0">
        <references count="1">
          <reference field="23" count="3">
            <x v="1"/>
            <x v="2"/>
            <x v="3"/>
          </reference>
        </references>
      </pivotArea>
    </format>
    <format dxfId="76">
      <pivotArea dataOnly="0" labelOnly="1" fieldPosition="0">
        <references count="1">
          <reference field="23" count="3"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18" cacheId="5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44:H158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3">
    <i>
      <x v="2"/>
    </i>
    <i>
      <x v="3"/>
    </i>
    <i>
      <x v="4"/>
    </i>
    <i>
      <x v="5"/>
    </i>
    <i>
      <x v="8"/>
    </i>
    <i>
      <x v="9"/>
    </i>
    <i>
      <x v="10"/>
    </i>
    <i>
      <x v="12"/>
    </i>
    <i>
      <x v="16"/>
    </i>
    <i>
      <x v="17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Total" baseField="0" baseItem="0" numFmtId="10"/>
  </dataFields>
  <formats count="2">
    <format dxfId="79">
      <pivotArea collapsedLevelsAreSubtotals="1" fieldPosition="0">
        <references count="1">
          <reference field="23" count="3">
            <x v="2"/>
            <x v="3"/>
            <x v="4"/>
          </reference>
        </references>
      </pivotArea>
    </format>
    <format dxfId="78">
      <pivotArea dataOnly="0" labelOnly="1" fieldPosition="0">
        <references count="1">
          <reference field="23" count="3"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17" cacheId="5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27:G136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6">
        <item x="0"/>
        <item x="1"/>
        <item x="2"/>
        <item x="3"/>
        <item x="4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8">
    <i>
      <x v="1"/>
    </i>
    <i>
      <x v="2"/>
    </i>
    <i>
      <x v="6"/>
    </i>
    <i>
      <x v="9"/>
    </i>
    <i>
      <x v="16"/>
    </i>
    <i>
      <x v="18"/>
    </i>
    <i>
      <x v="20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urationAsPctOfDBLife" fld="23" subtotal="count" showDataAs="percentOfTotal" baseField="0" baseItem="0" numFmtId="10"/>
  </dataFields>
  <formats count="2">
    <format dxfId="81">
      <pivotArea collapsedLevelsAreSubtotals="1" fieldPosition="0">
        <references count="1">
          <reference field="23" count="2">
            <x v="1"/>
            <x v="2"/>
          </reference>
        </references>
      </pivotArea>
    </format>
    <format dxfId="80">
      <pivotArea dataOnly="0" labelOnly="1" fieldPosition="0">
        <references count="1">
          <reference field="23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6" cacheId="5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09:G121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axis="axisCol" numFmtId="1" showAll="0">
      <items count="6">
        <item x="0"/>
        <item x="1"/>
        <item x="2"/>
        <item x="3"/>
        <item x="4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1">
    <i>
      <x v="1"/>
    </i>
    <i>
      <x v="2"/>
    </i>
    <i>
      <x v="3"/>
    </i>
    <i>
      <x v="4"/>
    </i>
    <i>
      <x v="5"/>
    </i>
    <i>
      <x v="6"/>
    </i>
    <i>
      <x v="10"/>
    </i>
    <i>
      <x v="11"/>
    </i>
    <i>
      <x v="17"/>
    </i>
    <i>
      <x v="20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urationAsPctOfDBLife" fld="23" subtotal="count" showDataAs="percentOfTotal" baseField="0" baseItem="0" numFmtId="10"/>
  </dataFields>
  <formats count="2">
    <format dxfId="83">
      <pivotArea collapsedLevelsAreSubtotals="1" fieldPosition="0">
        <references count="1">
          <reference field="23" count="4">
            <x v="1"/>
            <x v="2"/>
            <x v="3"/>
            <x v="4"/>
          </reference>
        </references>
      </pivotArea>
    </format>
    <format dxfId="82">
      <pivotArea dataOnly="0" labelOnly="1" fieldPosition="0">
        <references count="1">
          <reference field="23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3" cacheId="4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4:F54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axis="axisCol" numFmtId="1" showAll="0">
      <items count="5">
        <item x="0"/>
        <item x="1"/>
        <item x="2"/>
        <item x="3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9">
    <i>
      <x v="9"/>
    </i>
    <i>
      <x v="11"/>
    </i>
    <i>
      <x v="12"/>
    </i>
    <i>
      <x v="13"/>
    </i>
    <i>
      <x v="17"/>
    </i>
    <i>
      <x v="18"/>
    </i>
    <i>
      <x v="19"/>
    </i>
    <i>
      <x v="20"/>
    </i>
    <i t="grand">
      <x/>
    </i>
  </rowItems>
  <colFields count="1">
    <field x="1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urationAsPctOfDBLife" fld="23" subtotal="count" showDataAs="percentOfTotal" baseField="0" baseItem="0" numFmtId="10"/>
  </dataFields>
  <formats count="3">
    <format dxfId="86">
      <pivotArea collapsedLevelsAreSubtotals="1" fieldPosition="0">
        <references count="1">
          <reference field="23" count="4">
            <x v="17"/>
            <x v="18"/>
            <x v="19"/>
            <x v="20"/>
          </reference>
        </references>
      </pivotArea>
    </format>
    <format dxfId="85">
      <pivotArea dataOnly="0" labelOnly="1" fieldPosition="0">
        <references count="1">
          <reference field="23" count="4">
            <x v="17"/>
            <x v="18"/>
            <x v="19"/>
            <x v="20"/>
          </reference>
        </references>
      </pivotArea>
    </format>
    <format dxfId="84">
      <pivotArea grandRow="1" grandCol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1" cacheId="4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7:H23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2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numFmtId="166" showAll="0"/>
    <pivotField numFmtId="166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5">
    <i>
      <x v="1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5"/>
    </i>
    <i>
      <x v="16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Total" baseField="0" baseItem="0" numFmtId="10"/>
  </dataFields>
  <formats count="7">
    <format dxfId="93">
      <pivotArea dataOnly="0" labelOnly="1" fieldPosition="0">
        <references count="1">
          <reference field="23" count="14">
            <x v="1"/>
            <x v="3"/>
            <x v="5"/>
            <x v="6"/>
            <x v="7"/>
            <x v="8"/>
            <x v="11"/>
            <x v="12"/>
            <x v="13"/>
            <x v="14"/>
            <x v="15"/>
            <x v="16"/>
            <x v="19"/>
            <x v="20"/>
          </reference>
        </references>
      </pivotArea>
    </format>
    <format dxfId="92">
      <pivotArea collapsedLevelsAreSubtotals="1" fieldPosition="0">
        <references count="1">
          <reference field="23" count="2">
            <x v="1"/>
            <x v="3"/>
          </reference>
        </references>
      </pivotArea>
    </format>
    <format dxfId="91">
      <pivotArea dataOnly="0" labelOnly="1" fieldPosition="0">
        <references count="1">
          <reference field="23" count="2">
            <x v="1"/>
            <x v="3"/>
          </reference>
        </references>
      </pivotArea>
    </format>
    <format dxfId="90">
      <pivotArea collapsedLevelsAreSubtotals="1" fieldPosition="0">
        <references count="1">
          <reference field="23" count="2">
            <x v="1"/>
            <x v="3"/>
          </reference>
        </references>
      </pivotArea>
    </format>
    <format dxfId="89">
      <pivotArea dataOnly="0" labelOnly="1" fieldPosition="0">
        <references count="1">
          <reference field="23" count="2">
            <x v="1"/>
            <x v="3"/>
          </reference>
        </references>
      </pivotArea>
    </format>
    <format dxfId="88">
      <pivotArea collapsedLevelsAreSubtotals="1" fieldPosition="0">
        <references count="1">
          <reference field="23" count="2">
            <x v="19"/>
            <x v="20"/>
          </reference>
        </references>
      </pivotArea>
    </format>
    <format dxfId="87">
      <pivotArea dataOnly="0" labelOnly="1" fieldPosition="0">
        <references count="1">
          <reference field="23" count="2">
            <x v="19"/>
            <x v="2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1" cacheId="4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7:H23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2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numFmtId="166" showAll="0"/>
    <pivotField numFmtId="166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5">
    <i>
      <x v="1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5"/>
    </i>
    <i>
      <x v="16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Col" baseField="0" baseItem="0" numFmtId="10"/>
  </dataFields>
  <formats count="7">
    <format dxfId="51">
      <pivotArea dataOnly="0" labelOnly="1" fieldPosition="0">
        <references count="1">
          <reference field="23" count="14">
            <x v="1"/>
            <x v="3"/>
            <x v="5"/>
            <x v="6"/>
            <x v="7"/>
            <x v="8"/>
            <x v="11"/>
            <x v="12"/>
            <x v="13"/>
            <x v="14"/>
            <x v="15"/>
            <x v="16"/>
            <x v="19"/>
            <x v="20"/>
          </reference>
        </references>
      </pivotArea>
    </format>
    <format dxfId="50">
      <pivotArea collapsedLevelsAreSubtotals="1" fieldPosition="0">
        <references count="1">
          <reference field="23" count="2">
            <x v="1"/>
            <x v="3"/>
          </reference>
        </references>
      </pivotArea>
    </format>
    <format dxfId="49">
      <pivotArea dataOnly="0" labelOnly="1" fieldPosition="0">
        <references count="1">
          <reference field="23" count="2">
            <x v="1"/>
            <x v="3"/>
          </reference>
        </references>
      </pivotArea>
    </format>
    <format dxfId="48">
      <pivotArea collapsedLevelsAreSubtotals="1" fieldPosition="0">
        <references count="1">
          <reference field="23" count="2">
            <x v="1"/>
            <x v="3"/>
          </reference>
        </references>
      </pivotArea>
    </format>
    <format dxfId="47">
      <pivotArea dataOnly="0" labelOnly="1" fieldPosition="0">
        <references count="1">
          <reference field="23" count="2">
            <x v="1"/>
            <x v="3"/>
          </reference>
        </references>
      </pivotArea>
    </format>
    <format dxfId="46">
      <pivotArea collapsedLevelsAreSubtotals="1" fieldPosition="0">
        <references count="1">
          <reference field="23" count="2">
            <x v="19"/>
            <x v="20"/>
          </reference>
        </references>
      </pivotArea>
    </format>
    <format dxfId="45">
      <pivotArea dataOnly="0" labelOnly="1" fieldPosition="0">
        <references count="1">
          <reference field="23" count="2">
            <x v="19"/>
            <x v="2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6" cacheId="5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09:G121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axis="axisCol" numFmtId="1" showAll="0">
      <items count="6">
        <item x="0"/>
        <item x="1"/>
        <item x="2"/>
        <item x="3"/>
        <item x="4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1">
    <i>
      <x v="1"/>
    </i>
    <i>
      <x v="2"/>
    </i>
    <i>
      <x v="3"/>
    </i>
    <i>
      <x v="4"/>
    </i>
    <i>
      <x v="5"/>
    </i>
    <i>
      <x v="6"/>
    </i>
    <i>
      <x v="10"/>
    </i>
    <i>
      <x v="11"/>
    </i>
    <i>
      <x v="17"/>
    </i>
    <i>
      <x v="20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urationAsPctOfDBLife" fld="23" subtotal="count" showDataAs="percentOfCol" baseField="0" baseItem="0" numFmtId="10"/>
  </dataFields>
  <formats count="2">
    <format dxfId="53">
      <pivotArea collapsedLevelsAreSubtotals="1" fieldPosition="0">
        <references count="1">
          <reference field="23" count="4">
            <x v="1"/>
            <x v="2"/>
            <x v="3"/>
            <x v="4"/>
          </reference>
        </references>
      </pivotArea>
    </format>
    <format dxfId="52">
      <pivotArea dataOnly="0" labelOnly="1" fieldPosition="0">
        <references count="1">
          <reference field="23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3" cacheId="4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4:F54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axis="axisCol" numFmtId="1" showAll="0">
      <items count="5">
        <item x="0"/>
        <item x="1"/>
        <item x="2"/>
        <item x="3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9">
    <i>
      <x v="9"/>
    </i>
    <i>
      <x v="11"/>
    </i>
    <i>
      <x v="12"/>
    </i>
    <i>
      <x v="13"/>
    </i>
    <i>
      <x v="17"/>
    </i>
    <i>
      <x v="18"/>
    </i>
    <i>
      <x v="19"/>
    </i>
    <i>
      <x v="20"/>
    </i>
    <i t="grand">
      <x/>
    </i>
  </rowItems>
  <colFields count="1">
    <field x="1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urationAsPctOfDBLife" fld="23" subtotal="count" showDataAs="percentOfCol" baseField="0" baseItem="0" numFmtId="10"/>
  </dataFields>
  <formats count="3">
    <format dxfId="56">
      <pivotArea collapsedLevelsAreSubtotals="1" fieldPosition="0">
        <references count="1">
          <reference field="23" count="4">
            <x v="17"/>
            <x v="18"/>
            <x v="19"/>
            <x v="20"/>
          </reference>
        </references>
      </pivotArea>
    </format>
    <format dxfId="55">
      <pivotArea dataOnly="0" labelOnly="1" fieldPosition="0">
        <references count="1">
          <reference field="23" count="4">
            <x v="17"/>
            <x v="18"/>
            <x v="19"/>
            <x v="20"/>
          </reference>
        </references>
      </pivotArea>
    </format>
    <format dxfId="54">
      <pivotArea grandRow="1" grandCol="1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7" cacheId="5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27:G136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6">
        <item x="0"/>
        <item x="1"/>
        <item x="2"/>
        <item x="3"/>
        <item x="4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8">
    <i>
      <x v="1"/>
    </i>
    <i>
      <x v="2"/>
    </i>
    <i>
      <x v="6"/>
    </i>
    <i>
      <x v="9"/>
    </i>
    <i>
      <x v="16"/>
    </i>
    <i>
      <x v="18"/>
    </i>
    <i>
      <x v="20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urationAsPctOfDBLife" fld="23" subtotal="count" showDataAs="percentOfCol" baseField="0" baseItem="0" numFmtId="10"/>
  </dataFields>
  <formats count="2">
    <format dxfId="58">
      <pivotArea collapsedLevelsAreSubtotals="1" fieldPosition="0">
        <references count="1">
          <reference field="23" count="2">
            <x v="1"/>
            <x v="2"/>
          </reference>
        </references>
      </pivotArea>
    </format>
    <format dxfId="57">
      <pivotArea dataOnly="0" labelOnly="1" fieldPosition="0">
        <references count="1">
          <reference field="23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2" cacheId="3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duration">
  <location ref="D16:E22" firstHeaderRow="1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SURV" fld="0" subtotal="count" showDataAs="percentOfTotal" baseField="0" baseItem="0" numFmtId="9"/>
  </dataFields>
  <formats count="2">
    <format dxfId="127">
      <pivotArea outline="0" collapsedLevelsAreSubtotals="1" fieldPosition="0"/>
    </format>
    <format dxfId="126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8" cacheId="5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44:H158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3">
    <i>
      <x v="2"/>
    </i>
    <i>
      <x v="3"/>
    </i>
    <i>
      <x v="4"/>
    </i>
    <i>
      <x v="5"/>
    </i>
    <i>
      <x v="8"/>
    </i>
    <i>
      <x v="9"/>
    </i>
    <i>
      <x v="10"/>
    </i>
    <i>
      <x v="12"/>
    </i>
    <i>
      <x v="16"/>
    </i>
    <i>
      <x v="17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Col" baseField="0" baseItem="0" numFmtId="10"/>
  </dataFields>
  <formats count="2">
    <format dxfId="60">
      <pivotArea collapsedLevelsAreSubtotals="1" fieldPosition="0">
        <references count="1">
          <reference field="23" count="3">
            <x v="2"/>
            <x v="3"/>
            <x v="4"/>
          </reference>
        </references>
      </pivotArea>
    </format>
    <format dxfId="59">
      <pivotArea dataOnly="0" labelOnly="1" fieldPosition="0">
        <references count="1">
          <reference field="23" count="3"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4" cacheId="4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61:H81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Col" baseField="0" baseItem="0" numFmtId="10"/>
  </dataFields>
  <formats count="2">
    <format dxfId="62">
      <pivotArea collapsedLevelsAreSubtotals="1" fieldPosition="0">
        <references count="1">
          <reference field="23" count="4">
            <x v="1"/>
            <x v="2"/>
            <x v="3"/>
            <x v="4"/>
          </reference>
        </references>
      </pivotArea>
    </format>
    <format dxfId="61">
      <pivotArea dataOnly="0" labelOnly="1" fieldPosition="0">
        <references count="1">
          <reference field="23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2" cacheId="4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7:H36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8">
    <i>
      <x v="1"/>
    </i>
    <i>
      <x v="2"/>
    </i>
    <i>
      <x v="3"/>
    </i>
    <i>
      <x v="15"/>
    </i>
    <i>
      <x v="18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Col" baseField="0" baseItem="0" numFmtId="10"/>
  </dataFields>
  <formats count="4">
    <format dxfId="66">
      <pivotArea collapsedLevelsAreSubtotals="1" fieldPosition="0">
        <references count="1">
          <reference field="23" count="3">
            <x v="1"/>
            <x v="2"/>
            <x v="3"/>
          </reference>
        </references>
      </pivotArea>
    </format>
    <format dxfId="65">
      <pivotArea dataOnly="0" labelOnly="1" fieldPosition="0">
        <references count="1">
          <reference field="23" count="3">
            <x v="1"/>
            <x v="2"/>
            <x v="3"/>
          </reference>
        </references>
      </pivotArea>
    </format>
    <format dxfId="64">
      <pivotArea collapsedLevelsAreSubtotals="1" fieldPosition="0">
        <references count="1">
          <reference field="23" count="3">
            <x v="18"/>
            <x v="19"/>
            <x v="20"/>
          </reference>
        </references>
      </pivotArea>
    </format>
    <format dxfId="63">
      <pivotArea dataOnly="0" labelOnly="1" fieldPosition="0">
        <references count="1">
          <reference field="23" count="3">
            <x v="18"/>
            <x v="19"/>
            <x v="2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15" cacheId="4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86:H105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8"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showDataAs="percentOfCol" baseField="0" baseItem="0" numFmtId="10"/>
  </dataFields>
  <formats count="2">
    <format dxfId="68">
      <pivotArea collapsedLevelsAreSubtotals="1" fieldPosition="0">
        <references count="1">
          <reference field="23" count="3">
            <x v="1"/>
            <x v="2"/>
            <x v="4"/>
          </reference>
        </references>
      </pivotArea>
    </format>
    <format dxfId="67">
      <pivotArea dataOnly="0" labelOnly="1" fieldPosition="0">
        <references count="1">
          <reference field="23" count="3">
            <x v="1"/>
            <x v="2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5" cacheId="4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86:H105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8"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baseField="0" baseItem="0"/>
  </dataFields>
  <formats count="5">
    <format dxfId="4">
      <pivotArea collapsedLevelsAreSubtotals="1" fieldPosition="0">
        <references count="1">
          <reference field="23" count="3">
            <x v="1"/>
            <x v="2"/>
            <x v="4"/>
          </reference>
        </references>
      </pivotArea>
    </format>
    <format dxfId="3">
      <pivotArea dataOnly="0" labelOnly="1" fieldPosition="0">
        <references count="1">
          <reference field="23" count="3">
            <x v="1"/>
            <x v="2"/>
            <x v="4"/>
          </reference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collapsedLevelsAreSubtotals="1" fieldPosition="0">
        <references count="1">
          <reference field="23" count="4">
            <x v="17"/>
            <x v="18"/>
            <x v="19"/>
            <x v="20"/>
          </reference>
        </references>
      </pivotArea>
    </format>
    <format dxfId="0">
      <pivotArea dataOnly="0" labelOnly="1" fieldPosition="0">
        <references count="1">
          <reference field="23" count="4">
            <x v="17"/>
            <x v="18"/>
            <x v="19"/>
            <x v="2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14" cacheId="4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61:H81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baseField="0" baseItem="0"/>
  </dataFields>
  <formats count="5">
    <format dxfId="9">
      <pivotArea collapsedLevelsAreSubtotals="1" fieldPosition="0">
        <references count="1">
          <reference field="23" count="4">
            <x v="1"/>
            <x v="2"/>
            <x v="3"/>
            <x v="4"/>
          </reference>
        </references>
      </pivotArea>
    </format>
    <format dxfId="8">
      <pivotArea dataOnly="0" labelOnly="1" fieldPosition="0">
        <references count="1">
          <reference field="23" count="4">
            <x v="1"/>
            <x v="2"/>
            <x v="3"/>
            <x v="4"/>
          </reference>
        </references>
      </pivotArea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collapsedLevelsAreSubtotals="1" fieldPosition="0">
        <references count="1">
          <reference field="23" count="3">
            <x v="17"/>
            <x v="19"/>
            <x v="20"/>
          </reference>
        </references>
      </pivotArea>
    </format>
    <format dxfId="5">
      <pivotArea dataOnly="0" labelOnly="1" fieldPosition="0">
        <references count="1">
          <reference field="23" count="3">
            <x v="17"/>
            <x v="19"/>
            <x v="2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2" cacheId="4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7:H36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8">
    <i>
      <x v="1"/>
    </i>
    <i>
      <x v="2"/>
    </i>
    <i>
      <x v="3"/>
    </i>
    <i>
      <x v="15"/>
    </i>
    <i>
      <x v="18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baseField="0" baseItem="0"/>
  </dataFields>
  <formats count="5">
    <format dxfId="14">
      <pivotArea collapsedLevelsAreSubtotals="1" fieldPosition="0">
        <references count="1">
          <reference field="23" count="3">
            <x v="1"/>
            <x v="2"/>
            <x v="3"/>
          </reference>
        </references>
      </pivotArea>
    </format>
    <format dxfId="13">
      <pivotArea dataOnly="0" labelOnly="1" fieldPosition="0">
        <references count="1">
          <reference field="23" count="3">
            <x v="1"/>
            <x v="2"/>
            <x v="3"/>
          </reference>
        </references>
      </pivotArea>
    </format>
    <format dxfId="12">
      <pivotArea collapsedLevelsAreSubtotals="1" fieldPosition="0">
        <references count="1">
          <reference field="23" count="3">
            <x v="18"/>
            <x v="19"/>
            <x v="20"/>
          </reference>
        </references>
      </pivotArea>
    </format>
    <format dxfId="11">
      <pivotArea dataOnly="0" labelOnly="1" fieldPosition="0">
        <references count="1">
          <reference field="23" count="3">
            <x v="18"/>
            <x v="19"/>
            <x v="20"/>
          </reference>
        </references>
      </pivotArea>
    </format>
    <format dxfId="1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8" cacheId="5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44:H158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3">
    <i>
      <x v="2"/>
    </i>
    <i>
      <x v="3"/>
    </i>
    <i>
      <x v="4"/>
    </i>
    <i>
      <x v="5"/>
    </i>
    <i>
      <x v="8"/>
    </i>
    <i>
      <x v="9"/>
    </i>
    <i>
      <x v="10"/>
    </i>
    <i>
      <x v="12"/>
    </i>
    <i>
      <x v="16"/>
    </i>
    <i>
      <x v="17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baseField="0" baseItem="0"/>
  </dataFields>
  <formats count="5">
    <format dxfId="19">
      <pivotArea collapsedLevelsAreSubtotals="1" fieldPosition="0">
        <references count="1">
          <reference field="23" count="3">
            <x v="2"/>
            <x v="3"/>
            <x v="4"/>
          </reference>
        </references>
      </pivotArea>
    </format>
    <format dxfId="18">
      <pivotArea dataOnly="0" labelOnly="1" fieldPosition="0">
        <references count="1">
          <reference field="23" count="3">
            <x v="2"/>
            <x v="3"/>
            <x v="4"/>
          </reference>
        </references>
      </pivotArea>
    </format>
    <format dxfId="17">
      <pivotArea outline="0" fieldPosition="0">
        <references count="1">
          <reference field="4294967294" count="1">
            <x v="0"/>
          </reference>
        </references>
      </pivotArea>
    </format>
    <format dxfId="16">
      <pivotArea collapsedLevelsAreSubtotals="1" fieldPosition="0">
        <references count="1">
          <reference field="23" count="3">
            <x v="17"/>
            <x v="19"/>
            <x v="20"/>
          </reference>
        </references>
      </pivotArea>
    </format>
    <format dxfId="15">
      <pivotArea dataOnly="0" labelOnly="1" fieldPosition="0">
        <references count="1">
          <reference field="23" count="3">
            <x v="17"/>
            <x v="19"/>
            <x v="2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17" cacheId="5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27:G136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164" showAll="0"/>
    <pivotField showAll="0"/>
    <pivotField numFmtId="2" showAll="0"/>
    <pivotField numFmtId="1" showAll="0"/>
    <pivotField numFmtId="1" showAll="0"/>
    <pivotField axis="axisCol" numFmtId="1" showAll="0">
      <items count="6">
        <item x="0"/>
        <item x="1"/>
        <item x="2"/>
        <item x="3"/>
        <item x="4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8">
    <i>
      <x v="1"/>
    </i>
    <i>
      <x v="2"/>
    </i>
    <i>
      <x v="6"/>
    </i>
    <i>
      <x v="9"/>
    </i>
    <i>
      <x v="16"/>
    </i>
    <i>
      <x v="18"/>
    </i>
    <i>
      <x v="20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urationAsPctOfDBLife" fld="23" subtotal="count" baseField="0" baseItem="0"/>
  </dataFields>
  <formats count="5">
    <format dxfId="24">
      <pivotArea collapsedLevelsAreSubtotals="1" fieldPosition="0">
        <references count="1">
          <reference field="23" count="2">
            <x v="1"/>
            <x v="2"/>
          </reference>
        </references>
      </pivotArea>
    </format>
    <format dxfId="23">
      <pivotArea dataOnly="0" labelOnly="1" fieldPosition="0">
        <references count="1">
          <reference field="23" count="2">
            <x v="1"/>
            <x v="2"/>
          </reference>
        </references>
      </pivotArea>
    </format>
    <format dxfId="22">
      <pivotArea outline="0" fieldPosition="0">
        <references count="1">
          <reference field="4294967294" count="1">
            <x v="0"/>
          </reference>
        </references>
      </pivotArea>
    </format>
    <format dxfId="21">
      <pivotArea collapsedLevelsAreSubtotals="1" fieldPosition="0">
        <references count="1">
          <reference field="23" count="2">
            <x v="18"/>
            <x v="20"/>
          </reference>
        </references>
      </pivotArea>
    </format>
    <format dxfId="20">
      <pivotArea dataOnly="0" labelOnly="1" fieldPosition="0">
        <references count="1">
          <reference field="23" count="2">
            <x v="18"/>
            <x v="2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16" cacheId="5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09:G121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axis="axisCol" numFmtId="1" showAll="0">
      <items count="6">
        <item x="0"/>
        <item x="1"/>
        <item x="2"/>
        <item x="3"/>
        <item x="4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1">
    <i>
      <x v="1"/>
    </i>
    <i>
      <x v="2"/>
    </i>
    <i>
      <x v="3"/>
    </i>
    <i>
      <x v="4"/>
    </i>
    <i>
      <x v="5"/>
    </i>
    <i>
      <x v="6"/>
    </i>
    <i>
      <x v="10"/>
    </i>
    <i>
      <x v="11"/>
    </i>
    <i>
      <x v="17"/>
    </i>
    <i>
      <x v="20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durationAsPctOfDBLife" fld="23" subtotal="count" baseField="0" baseItem="0"/>
  </dataFields>
  <formats count="5">
    <format dxfId="29">
      <pivotArea collapsedLevelsAreSubtotals="1" fieldPosition="0">
        <references count="1">
          <reference field="23" count="4">
            <x v="1"/>
            <x v="2"/>
            <x v="3"/>
            <x v="4"/>
          </reference>
        </references>
      </pivotArea>
    </format>
    <format dxfId="28">
      <pivotArea dataOnly="0" labelOnly="1" fieldPosition="0">
        <references count="1">
          <reference field="23" count="4">
            <x v="1"/>
            <x v="2"/>
            <x v="3"/>
            <x v="4"/>
          </reference>
        </references>
      </pivotArea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collapsedLevelsAreSubtotals="1" fieldPosition="0">
        <references count="1">
          <reference field="23" count="2">
            <x v="17"/>
            <x v="20"/>
          </reference>
        </references>
      </pivotArea>
    </format>
    <format dxfId="25">
      <pivotArea dataOnly="0" labelOnly="1" fieldPosition="0">
        <references count="1">
          <reference field="23" count="2">
            <x v="17"/>
            <x v="2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7" cacheId="1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SURV: duration">
  <location ref="P16:Q22" firstHeaderRow="1" firstDataRow="1" firstDataCol="1"/>
  <pivotFields count="1">
    <pivotField axis="axisRow" dataField="1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0"/>
  </rowFields>
  <rowItems count="6">
    <i>
      <x v="1"/>
    </i>
    <i>
      <x v="2"/>
    </i>
    <i>
      <x v="6"/>
    </i>
    <i>
      <x v="7"/>
    </i>
    <i>
      <x v="14"/>
    </i>
    <i t="grand">
      <x/>
    </i>
  </rowItems>
  <colItems count="1">
    <i/>
  </colItems>
  <dataFields count="1">
    <dataField name="Count of survivors" fld="0" subtotal="count" showDataAs="percentOfTotal" baseField="0" baseItem="0" numFmtId="9"/>
  </dataFields>
  <formats count="2">
    <format dxfId="129">
      <pivotArea outline="0" collapsedLevelsAreSubtotals="1" fieldPosition="0"/>
    </format>
    <format dxfId="128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13" cacheId="4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4:F54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9" showAll="0"/>
    <pivotField showAll="0"/>
    <pivotField numFmtId="2" showAll="0"/>
    <pivotField numFmtId="1" showAll="0"/>
    <pivotField numFmtId="1" showAll="0"/>
    <pivotField axis="axisCol" numFmtId="1" showAll="0">
      <items count="5">
        <item x="0"/>
        <item x="1"/>
        <item x="2"/>
        <item x="3"/>
        <item t="default"/>
      </items>
    </pivotField>
    <pivotField numFmtId="1" showAll="0"/>
    <pivotField showAll="0"/>
    <pivotField numFmtId="167" showAll="0"/>
    <pivotField numFmtId="167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9">
    <i>
      <x v="9"/>
    </i>
    <i>
      <x v="11"/>
    </i>
    <i>
      <x v="12"/>
    </i>
    <i>
      <x v="13"/>
    </i>
    <i>
      <x v="17"/>
    </i>
    <i>
      <x v="18"/>
    </i>
    <i>
      <x v="19"/>
    </i>
    <i>
      <x v="20"/>
    </i>
    <i t="grand">
      <x/>
    </i>
  </rowItems>
  <colFields count="1">
    <field x="1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urationAsPctOfDBLife" fld="23" subtotal="count" baseField="0" baseItem="0"/>
  </dataFields>
  <formats count="4">
    <format dxfId="33">
      <pivotArea collapsedLevelsAreSubtotals="1" fieldPosition="0">
        <references count="1">
          <reference field="23" count="4">
            <x v="17"/>
            <x v="18"/>
            <x v="19"/>
            <x v="20"/>
          </reference>
        </references>
      </pivotArea>
    </format>
    <format dxfId="32">
      <pivotArea dataOnly="0" labelOnly="1" fieldPosition="0">
        <references count="1">
          <reference field="23" count="4">
            <x v="17"/>
            <x v="18"/>
            <x v="19"/>
            <x v="20"/>
          </reference>
        </references>
      </pivotArea>
    </format>
    <format dxfId="31">
      <pivotArea grandRow="1" grandCol="1" outline="0" collapsedLevelsAreSubtotals="1" fieldPosition="0"/>
    </format>
    <format dxfId="3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11" cacheId="4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7:H23" firstHeaderRow="1" firstDataRow="2" firstDataCol="1"/>
  <pivotFields count="24">
    <pivotField showAll="0">
      <items count="89">
        <item x="23"/>
        <item x="83"/>
        <item x="61"/>
        <item x="29"/>
        <item x="6"/>
        <item x="7"/>
        <item x="12"/>
        <item x="11"/>
        <item x="24"/>
        <item x="25"/>
        <item x="45"/>
        <item x="15"/>
        <item x="72"/>
        <item x="73"/>
        <item x="63"/>
        <item x="64"/>
        <item x="41"/>
        <item x="62"/>
        <item x="8"/>
        <item x="9"/>
        <item x="69"/>
        <item x="16"/>
        <item x="59"/>
        <item x="17"/>
        <item x="18"/>
        <item x="46"/>
        <item x="19"/>
        <item x="0"/>
        <item x="1"/>
        <item x="10"/>
        <item x="30"/>
        <item x="2"/>
        <item x="58"/>
        <item x="31"/>
        <item x="3"/>
        <item x="77"/>
        <item x="78"/>
        <item x="20"/>
        <item x="43"/>
        <item x="82"/>
        <item x="52"/>
        <item x="27"/>
        <item x="65"/>
        <item x="32"/>
        <item x="85"/>
        <item x="4"/>
        <item x="86"/>
        <item x="33"/>
        <item x="5"/>
        <item x="34"/>
        <item x="35"/>
        <item x="53"/>
        <item x="54"/>
        <item x="66"/>
        <item x="47"/>
        <item x="36"/>
        <item x="80"/>
        <item x="75"/>
        <item x="48"/>
        <item x="49"/>
        <item x="71"/>
        <item x="50"/>
        <item x="87"/>
        <item x="13"/>
        <item x="26"/>
        <item x="81"/>
        <item x="56"/>
        <item x="51"/>
        <item x="76"/>
        <item x="42"/>
        <item x="37"/>
        <item x="21"/>
        <item x="44"/>
        <item x="79"/>
        <item x="38"/>
        <item x="55"/>
        <item x="67"/>
        <item x="68"/>
        <item x="57"/>
        <item x="84"/>
        <item x="14"/>
        <item x="39"/>
        <item x="70"/>
        <item x="74"/>
        <item x="60"/>
        <item x="40"/>
        <item x="28"/>
        <item x="22"/>
        <item t="default"/>
      </items>
    </pivotField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2" showAll="0"/>
    <pivotField numFmtId="2" showAll="0"/>
    <pivotField showAll="0"/>
    <pivotField numFmtId="2" showAll="0"/>
    <pivotField numFmtId="1" showAll="0"/>
    <pivotField numFmtId="1" showAll="0"/>
    <pivotField axis="axisCol" numFmtId="1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numFmtId="166" showAll="0"/>
    <pivotField numFmtId="166" showAll="0"/>
    <pivotField numFmtId="1" showAll="0"/>
    <pivotField numFmtId="2" showAll="0"/>
    <pivotField numFmtId="1" showAll="0"/>
    <pivotField axis="axisRow" dataField="1" numFmtId="9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23"/>
  </rowFields>
  <rowItems count="15">
    <i>
      <x v="1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5"/>
    </i>
    <i>
      <x v="16"/>
    </i>
    <i>
      <x v="19"/>
    </i>
    <i>
      <x v="20"/>
    </i>
    <i t="grand">
      <x/>
    </i>
  </rowItems>
  <colFields count="1">
    <field x="1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durationAsPctOfDBLife" fld="23" subtotal="count" baseField="0" baseItem="0"/>
  </dataFields>
  <formats count="8">
    <format dxfId="41">
      <pivotArea dataOnly="0" labelOnly="1" fieldPosition="0">
        <references count="1">
          <reference field="23" count="14">
            <x v="1"/>
            <x v="3"/>
            <x v="5"/>
            <x v="6"/>
            <x v="7"/>
            <x v="8"/>
            <x v="11"/>
            <x v="12"/>
            <x v="13"/>
            <x v="14"/>
            <x v="15"/>
            <x v="16"/>
            <x v="19"/>
            <x v="20"/>
          </reference>
        </references>
      </pivotArea>
    </format>
    <format dxfId="40">
      <pivotArea collapsedLevelsAreSubtotals="1" fieldPosition="0">
        <references count="1">
          <reference field="23" count="2">
            <x v="1"/>
            <x v="3"/>
          </reference>
        </references>
      </pivotArea>
    </format>
    <format dxfId="39">
      <pivotArea dataOnly="0" labelOnly="1" fieldPosition="0">
        <references count="1">
          <reference field="23" count="2">
            <x v="1"/>
            <x v="3"/>
          </reference>
        </references>
      </pivotArea>
    </format>
    <format dxfId="38">
      <pivotArea collapsedLevelsAreSubtotals="1" fieldPosition="0">
        <references count="1">
          <reference field="23" count="2">
            <x v="1"/>
            <x v="3"/>
          </reference>
        </references>
      </pivotArea>
    </format>
    <format dxfId="37">
      <pivotArea dataOnly="0" labelOnly="1" fieldPosition="0">
        <references count="1">
          <reference field="23" count="2">
            <x v="1"/>
            <x v="3"/>
          </reference>
        </references>
      </pivotArea>
    </format>
    <format dxfId="36">
      <pivotArea collapsedLevelsAreSubtotals="1" fieldPosition="0">
        <references count="1">
          <reference field="23" count="2">
            <x v="19"/>
            <x v="20"/>
          </reference>
        </references>
      </pivotArea>
    </format>
    <format dxfId="35">
      <pivotArea dataOnly="0" labelOnly="1" fieldPosition="0">
        <references count="1">
          <reference field="23" count="2">
            <x v="19"/>
            <x v="20"/>
          </reference>
        </references>
      </pivotArea>
    </format>
    <format dxfId="3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23.xml"/><Relationship Id="rId13" Type="http://schemas.openxmlformats.org/officeDocument/2006/relationships/pivotTable" Target="../pivotTables/pivotTable28.xml"/><Relationship Id="rId18" Type="http://schemas.openxmlformats.org/officeDocument/2006/relationships/pivotTable" Target="../pivotTables/pivotTable33.xml"/><Relationship Id="rId26" Type="http://schemas.openxmlformats.org/officeDocument/2006/relationships/drawing" Target="../drawings/drawing10.xml"/><Relationship Id="rId3" Type="http://schemas.openxmlformats.org/officeDocument/2006/relationships/pivotTable" Target="../pivotTables/pivotTable18.xml"/><Relationship Id="rId21" Type="http://schemas.openxmlformats.org/officeDocument/2006/relationships/pivotTable" Target="../pivotTables/pivotTable36.xml"/><Relationship Id="rId7" Type="http://schemas.openxmlformats.org/officeDocument/2006/relationships/pivotTable" Target="../pivotTables/pivotTable22.xml"/><Relationship Id="rId12" Type="http://schemas.openxmlformats.org/officeDocument/2006/relationships/pivotTable" Target="../pivotTables/pivotTable27.xml"/><Relationship Id="rId17" Type="http://schemas.openxmlformats.org/officeDocument/2006/relationships/pivotTable" Target="../pivotTables/pivotTable32.xml"/><Relationship Id="rId25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7.xml"/><Relationship Id="rId16" Type="http://schemas.openxmlformats.org/officeDocument/2006/relationships/pivotTable" Target="../pivotTables/pivotTable31.xml"/><Relationship Id="rId20" Type="http://schemas.openxmlformats.org/officeDocument/2006/relationships/pivotTable" Target="../pivotTables/pivotTable35.xml"/><Relationship Id="rId1" Type="http://schemas.openxmlformats.org/officeDocument/2006/relationships/pivotTable" Target="../pivotTables/pivotTable16.xml"/><Relationship Id="rId6" Type="http://schemas.openxmlformats.org/officeDocument/2006/relationships/pivotTable" Target="../pivotTables/pivotTable21.xml"/><Relationship Id="rId11" Type="http://schemas.openxmlformats.org/officeDocument/2006/relationships/pivotTable" Target="../pivotTables/pivotTable26.xml"/><Relationship Id="rId24" Type="http://schemas.openxmlformats.org/officeDocument/2006/relationships/pivotTable" Target="../pivotTables/pivotTable39.xml"/><Relationship Id="rId5" Type="http://schemas.openxmlformats.org/officeDocument/2006/relationships/pivotTable" Target="../pivotTables/pivotTable20.xml"/><Relationship Id="rId15" Type="http://schemas.openxmlformats.org/officeDocument/2006/relationships/pivotTable" Target="../pivotTables/pivotTable30.xml"/><Relationship Id="rId23" Type="http://schemas.openxmlformats.org/officeDocument/2006/relationships/pivotTable" Target="../pivotTables/pivotTable38.xml"/><Relationship Id="rId10" Type="http://schemas.openxmlformats.org/officeDocument/2006/relationships/pivotTable" Target="../pivotTables/pivotTable25.xml"/><Relationship Id="rId19" Type="http://schemas.openxmlformats.org/officeDocument/2006/relationships/pivotTable" Target="../pivotTables/pivotTable34.xml"/><Relationship Id="rId4" Type="http://schemas.openxmlformats.org/officeDocument/2006/relationships/pivotTable" Target="../pivotTables/pivotTable19.xml"/><Relationship Id="rId9" Type="http://schemas.openxmlformats.org/officeDocument/2006/relationships/pivotTable" Target="../pivotTables/pivotTable24.xml"/><Relationship Id="rId14" Type="http://schemas.openxmlformats.org/officeDocument/2006/relationships/pivotTable" Target="../pivotTables/pivotTable29.xml"/><Relationship Id="rId22" Type="http://schemas.openxmlformats.org/officeDocument/2006/relationships/pivotTable" Target="../pivotTables/pivotTable37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7.xml"/><Relationship Id="rId13" Type="http://schemas.openxmlformats.org/officeDocument/2006/relationships/pivotTable" Target="../pivotTables/pivotTable52.xml"/><Relationship Id="rId18" Type="http://schemas.openxmlformats.org/officeDocument/2006/relationships/pivotTable" Target="../pivotTables/pivotTable57.xml"/><Relationship Id="rId26" Type="http://schemas.openxmlformats.org/officeDocument/2006/relationships/pivotTable" Target="../pivotTables/pivotTable65.xml"/><Relationship Id="rId3" Type="http://schemas.openxmlformats.org/officeDocument/2006/relationships/pivotTable" Target="../pivotTables/pivotTable42.xml"/><Relationship Id="rId21" Type="http://schemas.openxmlformats.org/officeDocument/2006/relationships/pivotTable" Target="../pivotTables/pivotTable60.xml"/><Relationship Id="rId7" Type="http://schemas.openxmlformats.org/officeDocument/2006/relationships/pivotTable" Target="../pivotTables/pivotTable46.xml"/><Relationship Id="rId12" Type="http://schemas.openxmlformats.org/officeDocument/2006/relationships/pivotTable" Target="../pivotTables/pivotTable51.xml"/><Relationship Id="rId17" Type="http://schemas.openxmlformats.org/officeDocument/2006/relationships/pivotTable" Target="../pivotTables/pivotTable56.xml"/><Relationship Id="rId25" Type="http://schemas.openxmlformats.org/officeDocument/2006/relationships/pivotTable" Target="../pivotTables/pivotTable64.xml"/><Relationship Id="rId2" Type="http://schemas.openxmlformats.org/officeDocument/2006/relationships/pivotTable" Target="../pivotTables/pivotTable41.xml"/><Relationship Id="rId16" Type="http://schemas.openxmlformats.org/officeDocument/2006/relationships/pivotTable" Target="../pivotTables/pivotTable55.xml"/><Relationship Id="rId20" Type="http://schemas.openxmlformats.org/officeDocument/2006/relationships/pivotTable" Target="../pivotTables/pivotTable59.xml"/><Relationship Id="rId29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0.xml"/><Relationship Id="rId6" Type="http://schemas.openxmlformats.org/officeDocument/2006/relationships/pivotTable" Target="../pivotTables/pivotTable45.xml"/><Relationship Id="rId11" Type="http://schemas.openxmlformats.org/officeDocument/2006/relationships/pivotTable" Target="../pivotTables/pivotTable50.xml"/><Relationship Id="rId24" Type="http://schemas.openxmlformats.org/officeDocument/2006/relationships/pivotTable" Target="../pivotTables/pivotTable63.xml"/><Relationship Id="rId5" Type="http://schemas.openxmlformats.org/officeDocument/2006/relationships/pivotTable" Target="../pivotTables/pivotTable44.xml"/><Relationship Id="rId15" Type="http://schemas.openxmlformats.org/officeDocument/2006/relationships/pivotTable" Target="../pivotTables/pivotTable54.xml"/><Relationship Id="rId23" Type="http://schemas.openxmlformats.org/officeDocument/2006/relationships/pivotTable" Target="../pivotTables/pivotTable62.xml"/><Relationship Id="rId28" Type="http://schemas.openxmlformats.org/officeDocument/2006/relationships/pivotTable" Target="../pivotTables/pivotTable67.xml"/><Relationship Id="rId10" Type="http://schemas.openxmlformats.org/officeDocument/2006/relationships/pivotTable" Target="../pivotTables/pivotTable49.xml"/><Relationship Id="rId19" Type="http://schemas.openxmlformats.org/officeDocument/2006/relationships/pivotTable" Target="../pivotTables/pivotTable58.xml"/><Relationship Id="rId4" Type="http://schemas.openxmlformats.org/officeDocument/2006/relationships/pivotTable" Target="../pivotTables/pivotTable43.xml"/><Relationship Id="rId9" Type="http://schemas.openxmlformats.org/officeDocument/2006/relationships/pivotTable" Target="../pivotTables/pivotTable48.xml"/><Relationship Id="rId14" Type="http://schemas.openxmlformats.org/officeDocument/2006/relationships/pivotTable" Target="../pivotTables/pivotTable53.xml"/><Relationship Id="rId22" Type="http://schemas.openxmlformats.org/officeDocument/2006/relationships/pivotTable" Target="../pivotTables/pivotTable61.xml"/><Relationship Id="rId27" Type="http://schemas.openxmlformats.org/officeDocument/2006/relationships/pivotTable" Target="../pivotTables/pivotTable6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75.xml"/><Relationship Id="rId3" Type="http://schemas.openxmlformats.org/officeDocument/2006/relationships/pivotTable" Target="../pivotTables/pivotTable70.xml"/><Relationship Id="rId7" Type="http://schemas.openxmlformats.org/officeDocument/2006/relationships/pivotTable" Target="../pivotTables/pivotTable74.xml"/><Relationship Id="rId2" Type="http://schemas.openxmlformats.org/officeDocument/2006/relationships/pivotTable" Target="../pivotTables/pivotTable69.xml"/><Relationship Id="rId1" Type="http://schemas.openxmlformats.org/officeDocument/2006/relationships/pivotTable" Target="../pivotTables/pivotTable68.xml"/><Relationship Id="rId6" Type="http://schemas.openxmlformats.org/officeDocument/2006/relationships/pivotTable" Target="../pivotTables/pivotTable73.xml"/><Relationship Id="rId5" Type="http://schemas.openxmlformats.org/officeDocument/2006/relationships/pivotTable" Target="../pivotTables/pivotTable72.xml"/><Relationship Id="rId10" Type="http://schemas.openxmlformats.org/officeDocument/2006/relationships/drawing" Target="../drawings/drawing13.xml"/><Relationship Id="rId4" Type="http://schemas.openxmlformats.org/officeDocument/2006/relationships/pivotTable" Target="../pivotTables/pivotTable71.xml"/><Relationship Id="rId9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3.xml"/><Relationship Id="rId3" Type="http://schemas.openxmlformats.org/officeDocument/2006/relationships/pivotTable" Target="../pivotTables/pivotTable78.xml"/><Relationship Id="rId7" Type="http://schemas.openxmlformats.org/officeDocument/2006/relationships/pivotTable" Target="../pivotTables/pivotTable82.xml"/><Relationship Id="rId2" Type="http://schemas.openxmlformats.org/officeDocument/2006/relationships/pivotTable" Target="../pivotTables/pivotTable77.xml"/><Relationship Id="rId1" Type="http://schemas.openxmlformats.org/officeDocument/2006/relationships/pivotTable" Target="../pivotTables/pivotTable76.xml"/><Relationship Id="rId6" Type="http://schemas.openxmlformats.org/officeDocument/2006/relationships/pivotTable" Target="../pivotTables/pivotTable81.xml"/><Relationship Id="rId5" Type="http://schemas.openxmlformats.org/officeDocument/2006/relationships/pivotTable" Target="../pivotTables/pivotTable80.xml"/><Relationship Id="rId4" Type="http://schemas.openxmlformats.org/officeDocument/2006/relationships/pivotTable" Target="../pivotTables/pivotTable79.xml"/><Relationship Id="rId9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91.xml"/><Relationship Id="rId3" Type="http://schemas.openxmlformats.org/officeDocument/2006/relationships/pivotTable" Target="../pivotTables/pivotTable86.xml"/><Relationship Id="rId7" Type="http://schemas.openxmlformats.org/officeDocument/2006/relationships/pivotTable" Target="../pivotTables/pivotTable90.xml"/><Relationship Id="rId2" Type="http://schemas.openxmlformats.org/officeDocument/2006/relationships/pivotTable" Target="../pivotTables/pivotTable85.xml"/><Relationship Id="rId1" Type="http://schemas.openxmlformats.org/officeDocument/2006/relationships/pivotTable" Target="../pivotTables/pivotTable84.xml"/><Relationship Id="rId6" Type="http://schemas.openxmlformats.org/officeDocument/2006/relationships/pivotTable" Target="../pivotTables/pivotTable89.xml"/><Relationship Id="rId5" Type="http://schemas.openxmlformats.org/officeDocument/2006/relationships/pivotTable" Target="../pivotTables/pivotTable88.xml"/><Relationship Id="rId4" Type="http://schemas.openxmlformats.org/officeDocument/2006/relationships/pivotTable" Target="../pivotTables/pivotTable87.xm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drawing" Target="../drawings/drawing9.xml"/><Relationship Id="rId2" Type="http://schemas.openxmlformats.org/officeDocument/2006/relationships/pivotTable" Target="../pivotTables/pivotTable2.xml"/><Relationship Id="rId16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8"/>
  <sheetViews>
    <sheetView zoomScale="70" zoomScaleNormal="70" zoomScaleSheetLayoutView="80" workbookViewId="0"/>
  </sheetViews>
  <sheetFormatPr defaultRowHeight="15"/>
  <cols>
    <col min="1" max="1" width="10.140625" style="240" bestFit="1" customWidth="1"/>
    <col min="2" max="2" width="10.7109375" style="240" customWidth="1"/>
    <col min="3" max="3" width="27" bestFit="1" customWidth="1"/>
    <col min="4" max="4" width="8.85546875" style="1" bestFit="1" customWidth="1"/>
    <col min="5" max="5" width="6" style="1" bestFit="1" customWidth="1"/>
    <col min="6" max="6" width="6.140625" style="1" bestFit="1" customWidth="1"/>
    <col min="7" max="8" width="18" bestFit="1" customWidth="1"/>
    <col min="9" max="9" width="15.140625" style="4" bestFit="1" customWidth="1"/>
    <col min="10" max="10" width="13.42578125" style="1" bestFit="1" customWidth="1"/>
    <col min="11" max="11" width="14.7109375" style="3" bestFit="1" customWidth="1"/>
    <col min="12" max="12" width="6" style="4" bestFit="1" customWidth="1"/>
    <col min="13" max="13" width="11.7109375" style="4" bestFit="1" customWidth="1"/>
    <col min="14" max="14" width="15.28515625" style="4" bestFit="1" customWidth="1"/>
    <col min="15" max="15" width="11.85546875" style="3" bestFit="1" customWidth="1"/>
    <col min="16" max="16" width="10.5703125" style="5" bestFit="1" customWidth="1"/>
    <col min="17" max="18" width="9.140625" style="5"/>
    <col min="19" max="19" width="9.140625" style="4"/>
    <col min="20" max="20" width="9.28515625" style="4" customWidth="1"/>
    <col min="21" max="21" width="11.28515625" style="4" customWidth="1"/>
    <col min="22" max="22" width="11.140625" customWidth="1"/>
    <col min="23" max="23" width="10.42578125" customWidth="1"/>
    <col min="24" max="26" width="9.140625" style="261"/>
    <col min="27" max="28" width="9.140625" style="340"/>
    <col min="29" max="30" width="14.140625" bestFit="1" customWidth="1"/>
    <col min="31" max="31" width="12.7109375" bestFit="1" customWidth="1"/>
    <col min="33" max="33" width="11.5703125" customWidth="1"/>
    <col min="34" max="34" width="14.140625" customWidth="1"/>
    <col min="36" max="36" width="11.5703125" customWidth="1"/>
    <col min="37" max="37" width="14.140625" customWidth="1"/>
    <col min="39" max="39" width="11.5703125" customWidth="1"/>
    <col min="40" max="40" width="14.140625" customWidth="1"/>
    <col min="42" max="42" width="14.140625" bestFit="1" customWidth="1"/>
    <col min="43" max="43" width="10.140625" customWidth="1"/>
  </cols>
  <sheetData>
    <row r="1" spans="1:34">
      <c r="C1" s="96" t="s">
        <v>651</v>
      </c>
      <c r="D1" s="97">
        <v>11</v>
      </c>
      <c r="I1" s="2" t="s">
        <v>0</v>
      </c>
      <c r="R1" s="6" t="s">
        <v>1</v>
      </c>
      <c r="S1" s="7"/>
      <c r="T1" s="131" t="s">
        <v>119</v>
      </c>
      <c r="U1" s="39" t="s">
        <v>120</v>
      </c>
      <c r="V1" s="132" t="s">
        <v>121</v>
      </c>
      <c r="W1" s="130" t="s">
        <v>119</v>
      </c>
      <c r="X1"/>
      <c r="Y1" s="348" t="s">
        <v>879</v>
      </c>
      <c r="Z1" s="350"/>
      <c r="AA1" s="340" t="s">
        <v>858</v>
      </c>
      <c r="AC1" s="137" t="s">
        <v>666</v>
      </c>
      <c r="AD1" s="137" t="s">
        <v>667</v>
      </c>
      <c r="AE1" s="136" t="s">
        <v>668</v>
      </c>
      <c r="AF1" s="135"/>
      <c r="AG1" s="139" t="s">
        <v>673</v>
      </c>
    </row>
    <row r="2" spans="1:34">
      <c r="C2" s="96" t="s">
        <v>652</v>
      </c>
      <c r="D2" s="97">
        <v>98</v>
      </c>
      <c r="I2" t="s">
        <v>2</v>
      </c>
      <c r="J2" s="1">
        <v>5</v>
      </c>
      <c r="P2" s="8" t="s">
        <v>3</v>
      </c>
      <c r="Q2" s="9" t="s">
        <v>4</v>
      </c>
      <c r="R2" s="10">
        <v>10</v>
      </c>
      <c r="S2" s="7" t="s">
        <v>5</v>
      </c>
      <c r="T2" s="131">
        <v>7</v>
      </c>
      <c r="U2" s="40">
        <f>T2/$T$8</f>
        <v>7.9545454545454544E-2</v>
      </c>
      <c r="V2" s="133">
        <f>U2+U5</f>
        <v>0.20454545454545453</v>
      </c>
      <c r="W2" s="129">
        <f>T2+T5</f>
        <v>18</v>
      </c>
      <c r="X2"/>
      <c r="Y2" s="348" t="s">
        <v>877</v>
      </c>
      <c r="Z2" s="350">
        <f ca="1">W103</f>
        <v>971.7085069444438</v>
      </c>
      <c r="AA2" s="340">
        <v>10</v>
      </c>
      <c r="AB2" s="340">
        <v>5</v>
      </c>
      <c r="AC2" s="135">
        <v>0</v>
      </c>
      <c r="AD2" s="135">
        <v>0</v>
      </c>
      <c r="AE2" s="135">
        <v>0</v>
      </c>
      <c r="AG2" s="135">
        <v>1</v>
      </c>
    </row>
    <row r="3" spans="1:34">
      <c r="I3" s="4" t="s">
        <v>6</v>
      </c>
      <c r="J3" s="3">
        <v>0</v>
      </c>
      <c r="P3" s="8" t="s">
        <v>7</v>
      </c>
      <c r="Q3" s="9" t="s">
        <v>8</v>
      </c>
      <c r="R3" s="10">
        <v>11</v>
      </c>
      <c r="S3" s="7" t="s">
        <v>9</v>
      </c>
      <c r="T3" s="131">
        <v>6</v>
      </c>
      <c r="U3" s="40">
        <f t="shared" ref="U3:U8" si="0">T3/$T$8</f>
        <v>6.8181818181818177E-2</v>
      </c>
      <c r="V3" s="133">
        <f>U3+U6</f>
        <v>0.48863636363636365</v>
      </c>
      <c r="W3" s="129">
        <f>T3+T6</f>
        <v>43</v>
      </c>
      <c r="X3"/>
      <c r="Y3" s="348" t="s">
        <v>878</v>
      </c>
      <c r="Z3" s="350">
        <f ca="1">X103</f>
        <v>2.6622150875190242</v>
      </c>
      <c r="AA3" s="340">
        <v>11</v>
      </c>
      <c r="AB3" s="340">
        <v>4</v>
      </c>
      <c r="AC3" s="134">
        <v>1</v>
      </c>
      <c r="AD3" s="134">
        <v>36</v>
      </c>
      <c r="AE3" s="135">
        <v>1</v>
      </c>
      <c r="AF3" s="135"/>
      <c r="AG3" s="135">
        <f>AD3-AC3+1</f>
        <v>36</v>
      </c>
    </row>
    <row r="4" spans="1:34">
      <c r="I4" t="s">
        <v>10</v>
      </c>
      <c r="J4" s="1">
        <v>0.1</v>
      </c>
      <c r="Q4" s="9" t="s">
        <v>11</v>
      </c>
      <c r="R4" s="10">
        <v>12</v>
      </c>
      <c r="S4" s="7" t="s">
        <v>12</v>
      </c>
      <c r="T4" s="131">
        <v>2</v>
      </c>
      <c r="U4" s="40">
        <f t="shared" si="0"/>
        <v>2.2727272727272728E-2</v>
      </c>
      <c r="V4" s="133">
        <f>U4+U7</f>
        <v>0.30681818181818182</v>
      </c>
      <c r="W4" s="129">
        <f>T4+T7</f>
        <v>27</v>
      </c>
      <c r="X4"/>
      <c r="Y4"/>
      <c r="Z4"/>
      <c r="AA4" s="340">
        <v>12</v>
      </c>
      <c r="AB4" s="340">
        <v>3</v>
      </c>
      <c r="AC4" s="134">
        <v>37</v>
      </c>
      <c r="AD4" s="134">
        <v>77</v>
      </c>
      <c r="AE4" s="135">
        <v>2</v>
      </c>
      <c r="AF4" s="135"/>
      <c r="AG4" s="135">
        <f t="shared" ref="AG4:AG5" si="1">AD4-AC4+1</f>
        <v>41</v>
      </c>
    </row>
    <row r="5" spans="1:34">
      <c r="R5" s="10">
        <v>20</v>
      </c>
      <c r="S5" s="7" t="s">
        <v>13</v>
      </c>
      <c r="T5" s="131">
        <v>11</v>
      </c>
      <c r="U5" s="40">
        <f t="shared" si="0"/>
        <v>0.125</v>
      </c>
      <c r="AA5" s="340">
        <v>20</v>
      </c>
      <c r="AB5" s="340">
        <v>2</v>
      </c>
      <c r="AC5" s="134">
        <v>78</v>
      </c>
      <c r="AD5" s="134">
        <v>84</v>
      </c>
      <c r="AE5" s="135">
        <v>3</v>
      </c>
      <c r="AF5" s="135"/>
      <c r="AG5" s="140">
        <f t="shared" si="1"/>
        <v>7</v>
      </c>
    </row>
    <row r="6" spans="1:34">
      <c r="R6" s="10">
        <v>21</v>
      </c>
      <c r="S6" s="7" t="s">
        <v>14</v>
      </c>
      <c r="T6" s="131">
        <v>37</v>
      </c>
      <c r="U6" s="40">
        <f t="shared" si="0"/>
        <v>0.42045454545454547</v>
      </c>
      <c r="AA6" s="340">
        <v>21</v>
      </c>
      <c r="AB6" s="340">
        <v>1</v>
      </c>
      <c r="AG6" s="143">
        <f>AVERAGE(AG2:AG5)</f>
        <v>21.25</v>
      </c>
      <c r="AH6" s="141" t="s">
        <v>650</v>
      </c>
    </row>
    <row r="7" spans="1:34">
      <c r="R7" s="10">
        <v>22</v>
      </c>
      <c r="S7" s="7" t="s">
        <v>15</v>
      </c>
      <c r="T7" s="131">
        <v>25</v>
      </c>
      <c r="U7" s="42">
        <f t="shared" si="0"/>
        <v>0.28409090909090912</v>
      </c>
      <c r="V7" s="43"/>
      <c r="W7" s="43"/>
      <c r="X7" s="169"/>
      <c r="Y7" s="169"/>
      <c r="Z7" s="169"/>
      <c r="AA7" s="340">
        <v>22</v>
      </c>
      <c r="AB7" s="340">
        <v>0</v>
      </c>
    </row>
    <row r="8" spans="1:34">
      <c r="A8" s="240" t="s">
        <v>825</v>
      </c>
      <c r="T8" s="131">
        <f>SUM(T2:T7)</f>
        <v>88</v>
      </c>
      <c r="U8" s="40">
        <f t="shared" si="0"/>
        <v>1</v>
      </c>
      <c r="W8" s="131">
        <f>SUM(W2:W4)</f>
        <v>88</v>
      </c>
      <c r="X8" s="131"/>
      <c r="Y8" s="131"/>
      <c r="Z8" s="131"/>
      <c r="AA8" s="131"/>
      <c r="AB8" s="131"/>
      <c r="AC8" s="135" t="s">
        <v>669</v>
      </c>
    </row>
    <row r="10" spans="1:34">
      <c r="A10" s="240" t="s">
        <v>820</v>
      </c>
      <c r="B10" s="240" t="s">
        <v>821</v>
      </c>
      <c r="C10" s="11" t="s">
        <v>16</v>
      </c>
      <c r="D10" s="12" t="s">
        <v>17</v>
      </c>
      <c r="E10" s="12" t="s">
        <v>18</v>
      </c>
      <c r="F10" s="12" t="s">
        <v>19</v>
      </c>
      <c r="G10" s="13" t="s">
        <v>660</v>
      </c>
      <c r="H10" s="13" t="s">
        <v>661</v>
      </c>
      <c r="I10" s="14" t="s">
        <v>662</v>
      </c>
      <c r="J10" s="12" t="s">
        <v>663</v>
      </c>
      <c r="K10" s="15" t="s">
        <v>664</v>
      </c>
      <c r="L10" s="16" t="s">
        <v>25</v>
      </c>
      <c r="M10" s="16" t="s">
        <v>26</v>
      </c>
      <c r="N10" s="16" t="s">
        <v>27</v>
      </c>
      <c r="O10" s="15" t="s">
        <v>28</v>
      </c>
      <c r="P10" s="17" t="s">
        <v>665</v>
      </c>
      <c r="Q10" s="17" t="s">
        <v>659</v>
      </c>
      <c r="R10" s="17" t="s">
        <v>29</v>
      </c>
      <c r="S10" s="12" t="s">
        <v>671</v>
      </c>
      <c r="T10" s="12" t="s">
        <v>672</v>
      </c>
      <c r="U10" s="12" t="s">
        <v>820</v>
      </c>
      <c r="V10" s="12" t="s">
        <v>821</v>
      </c>
      <c r="W10" s="12" t="s">
        <v>822</v>
      </c>
      <c r="X10" s="12" t="s">
        <v>823</v>
      </c>
      <c r="Y10" s="12" t="s">
        <v>824</v>
      </c>
      <c r="Z10" s="342" t="s">
        <v>876</v>
      </c>
      <c r="AA10" s="347" t="s">
        <v>899</v>
      </c>
    </row>
    <row r="11" spans="1:34">
      <c r="A11" s="258">
        <v>38929.63486111111</v>
      </c>
      <c r="B11" s="258">
        <v>39195.697627314818</v>
      </c>
      <c r="C11" s="19" t="s">
        <v>30</v>
      </c>
      <c r="D11" s="20">
        <v>22</v>
      </c>
      <c r="E11" s="20">
        <v>0</v>
      </c>
      <c r="F11" s="20">
        <v>21</v>
      </c>
      <c r="G11" s="19">
        <v>3</v>
      </c>
      <c r="H11" s="19">
        <v>3</v>
      </c>
      <c r="I11" s="21">
        <v>3</v>
      </c>
      <c r="J11" s="20">
        <v>0</v>
      </c>
      <c r="K11" s="20">
        <v>0</v>
      </c>
      <c r="L11" s="21">
        <v>0</v>
      </c>
      <c r="M11" s="21">
        <v>0</v>
      </c>
      <c r="N11" s="21"/>
      <c r="O11" s="22">
        <f t="shared" ref="O11:O74" si="2">H11/G11</f>
        <v>1</v>
      </c>
      <c r="P11" s="23">
        <f t="shared" ref="P11:P74" si="3">IF(ISNUMBER(F11),10,20)</f>
        <v>10</v>
      </c>
      <c r="Q11" s="23">
        <f t="shared" ref="Q11:Q74" si="4">IF(AND(J11&gt;$J$2,L11&gt;$J$4),2,(IF(J11&gt;$J$3,1,0)))</f>
        <v>0</v>
      </c>
      <c r="R11" s="23">
        <f t="shared" ref="R11:R74" si="5">P11+Q11</f>
        <v>10</v>
      </c>
      <c r="S11" s="23">
        <f>VLOOKUP(E11,$AC$2:$AE$5,3,TRUE)</f>
        <v>0</v>
      </c>
      <c r="T11" s="23">
        <f>VLOOKUP(F11,$AC$2:$AE$5,3,TRUE)</f>
        <v>1</v>
      </c>
      <c r="U11" s="267">
        <v>38929.63486111111</v>
      </c>
      <c r="V11" s="267">
        <v>39195.697627314818</v>
      </c>
      <c r="W11" s="266">
        <f>V11-U11</f>
        <v>266.06276620370772</v>
      </c>
      <c r="X11" s="21">
        <f>W11/365</f>
        <v>0.72893908548961017</v>
      </c>
      <c r="Y11" s="266">
        <f>TRUNC(X11)</f>
        <v>0</v>
      </c>
      <c r="Z11" s="148">
        <f ca="1">X11/$Z$3</f>
        <v>0.27380923836958804</v>
      </c>
      <c r="AA11" s="266">
        <f>LOOKUP(R11,$AA$2:$AB$7)</f>
        <v>5</v>
      </c>
    </row>
    <row r="12" spans="1:34">
      <c r="A12" s="258">
        <v>38929.63486111111</v>
      </c>
      <c r="B12" s="258">
        <v>39195.697627314818</v>
      </c>
      <c r="C12" s="19" t="s">
        <v>31</v>
      </c>
      <c r="D12" s="20">
        <v>22</v>
      </c>
      <c r="E12" s="20">
        <v>0</v>
      </c>
      <c r="F12" s="20">
        <v>21</v>
      </c>
      <c r="G12" s="19">
        <v>3</v>
      </c>
      <c r="H12" s="19">
        <v>3</v>
      </c>
      <c r="I12" s="21">
        <v>3</v>
      </c>
      <c r="J12" s="20">
        <v>0</v>
      </c>
      <c r="K12" s="20">
        <v>0</v>
      </c>
      <c r="L12" s="21">
        <v>0</v>
      </c>
      <c r="M12" s="21">
        <v>0</v>
      </c>
      <c r="N12" s="21"/>
      <c r="O12" s="22">
        <f t="shared" si="2"/>
        <v>1</v>
      </c>
      <c r="P12" s="23">
        <f t="shared" si="3"/>
        <v>10</v>
      </c>
      <c r="Q12" s="23">
        <f t="shared" si="4"/>
        <v>0</v>
      </c>
      <c r="R12" s="23">
        <f t="shared" si="5"/>
        <v>10</v>
      </c>
      <c r="S12" s="23">
        <f t="shared" ref="S12:S75" si="6">VLOOKUP(E12,$AC$2:$AE$5,3,TRUE)</f>
        <v>0</v>
      </c>
      <c r="T12" s="23">
        <f t="shared" ref="T12:T25" si="7">VLOOKUP(F12,$AC$2:$AE$5,3,TRUE)</f>
        <v>1</v>
      </c>
      <c r="U12" s="267">
        <v>38929.63486111111</v>
      </c>
      <c r="V12" s="267">
        <v>39195.697627314818</v>
      </c>
      <c r="W12" s="266">
        <f t="shared" ref="W12:W75" si="8">V12-U12</f>
        <v>266.06276620370772</v>
      </c>
      <c r="X12" s="21">
        <f t="shared" ref="X12:X75" si="9">W12/365</f>
        <v>0.72893908548961017</v>
      </c>
      <c r="Y12" s="266">
        <f t="shared" ref="Y12:Y75" si="10">TRUNC(X12)</f>
        <v>0</v>
      </c>
      <c r="Z12" s="148">
        <f t="shared" ref="Z12:Z75" ca="1" si="11">X12/$Z$3</f>
        <v>0.27380923836958804</v>
      </c>
      <c r="AA12" s="266">
        <f t="shared" ref="AA12:AA75" si="12">LOOKUP(R12,$AA$2:$AB$7)</f>
        <v>5</v>
      </c>
    </row>
    <row r="13" spans="1:34">
      <c r="A13" s="258">
        <v>38929.63486111111</v>
      </c>
      <c r="B13" s="258">
        <v>38933.570613425924</v>
      </c>
      <c r="C13" s="19" t="s">
        <v>32</v>
      </c>
      <c r="D13" s="20">
        <v>2</v>
      </c>
      <c r="E13" s="20">
        <v>0</v>
      </c>
      <c r="F13" s="20">
        <v>1</v>
      </c>
      <c r="G13" s="19">
        <v>6</v>
      </c>
      <c r="H13" s="19">
        <v>6</v>
      </c>
      <c r="I13" s="21">
        <v>6</v>
      </c>
      <c r="J13" s="20">
        <v>0</v>
      </c>
      <c r="K13" s="20">
        <v>0</v>
      </c>
      <c r="L13" s="21">
        <v>0</v>
      </c>
      <c r="M13" s="21">
        <v>0</v>
      </c>
      <c r="N13" s="21"/>
      <c r="O13" s="22">
        <f t="shared" si="2"/>
        <v>1</v>
      </c>
      <c r="P13" s="23">
        <f t="shared" si="3"/>
        <v>10</v>
      </c>
      <c r="Q13" s="23">
        <f t="shared" si="4"/>
        <v>0</v>
      </c>
      <c r="R13" s="23">
        <f t="shared" si="5"/>
        <v>10</v>
      </c>
      <c r="S13" s="23">
        <f t="shared" si="6"/>
        <v>0</v>
      </c>
      <c r="T13" s="23">
        <f t="shared" si="7"/>
        <v>1</v>
      </c>
      <c r="U13" s="267">
        <v>38929.63486111111</v>
      </c>
      <c r="V13" s="267">
        <v>38933.570613425924</v>
      </c>
      <c r="W13" s="266">
        <f t="shared" si="8"/>
        <v>3.9357523148137261</v>
      </c>
      <c r="X13" s="21">
        <f t="shared" si="9"/>
        <v>1.0782883054284181E-2</v>
      </c>
      <c r="Y13" s="266">
        <f t="shared" si="10"/>
        <v>0</v>
      </c>
      <c r="Z13" s="148">
        <f t="shared" ca="1" si="11"/>
        <v>4.0503425530252638E-3</v>
      </c>
      <c r="AA13" s="266">
        <f t="shared" si="12"/>
        <v>5</v>
      </c>
    </row>
    <row r="14" spans="1:34">
      <c r="A14" s="258">
        <v>39546.372696759259</v>
      </c>
      <c r="B14" s="258">
        <v>39546.372696759259</v>
      </c>
      <c r="C14" s="19" t="s">
        <v>33</v>
      </c>
      <c r="D14" s="20">
        <v>1</v>
      </c>
      <c r="E14" s="20">
        <v>53</v>
      </c>
      <c r="F14" s="20">
        <v>53</v>
      </c>
      <c r="G14" s="19">
        <v>6</v>
      </c>
      <c r="H14" s="19">
        <v>6</v>
      </c>
      <c r="I14" s="21">
        <v>6</v>
      </c>
      <c r="J14" s="20">
        <v>0</v>
      </c>
      <c r="K14" s="20">
        <v>0</v>
      </c>
      <c r="L14" s="21">
        <v>0</v>
      </c>
      <c r="M14" s="21">
        <v>0</v>
      </c>
      <c r="N14" s="21"/>
      <c r="O14" s="22">
        <f t="shared" si="2"/>
        <v>1</v>
      </c>
      <c r="P14" s="23">
        <f t="shared" si="3"/>
        <v>10</v>
      </c>
      <c r="Q14" s="23">
        <f t="shared" si="4"/>
        <v>0</v>
      </c>
      <c r="R14" s="23">
        <f t="shared" si="5"/>
        <v>10</v>
      </c>
      <c r="S14" s="23">
        <f t="shared" si="6"/>
        <v>2</v>
      </c>
      <c r="T14" s="23">
        <f t="shared" si="7"/>
        <v>2</v>
      </c>
      <c r="U14" s="267">
        <v>39546.372696759259</v>
      </c>
      <c r="V14" s="267">
        <v>39546.372696759259</v>
      </c>
      <c r="W14" s="266">
        <f t="shared" si="8"/>
        <v>0</v>
      </c>
      <c r="X14" s="21">
        <f t="shared" si="9"/>
        <v>0</v>
      </c>
      <c r="Y14" s="266">
        <f t="shared" si="10"/>
        <v>0</v>
      </c>
      <c r="Z14" s="148">
        <f t="shared" ca="1" si="11"/>
        <v>0</v>
      </c>
      <c r="AA14" s="266">
        <f t="shared" si="12"/>
        <v>5</v>
      </c>
    </row>
    <row r="15" spans="1:34">
      <c r="A15" s="258">
        <v>39546.372696759259</v>
      </c>
      <c r="B15" s="258">
        <v>39546.372696759259</v>
      </c>
      <c r="C15" s="19" t="s">
        <v>34</v>
      </c>
      <c r="D15" s="20">
        <v>1</v>
      </c>
      <c r="E15" s="20">
        <v>53</v>
      </c>
      <c r="F15" s="20">
        <v>53</v>
      </c>
      <c r="G15" s="19">
        <v>5</v>
      </c>
      <c r="H15" s="19">
        <v>5</v>
      </c>
      <c r="I15" s="21">
        <v>5</v>
      </c>
      <c r="J15" s="20">
        <v>0</v>
      </c>
      <c r="K15" s="20">
        <v>0</v>
      </c>
      <c r="L15" s="21">
        <v>0</v>
      </c>
      <c r="M15" s="21">
        <v>0</v>
      </c>
      <c r="N15" s="21"/>
      <c r="O15" s="22">
        <f t="shared" si="2"/>
        <v>1</v>
      </c>
      <c r="P15" s="23">
        <f t="shared" si="3"/>
        <v>10</v>
      </c>
      <c r="Q15" s="23">
        <f t="shared" si="4"/>
        <v>0</v>
      </c>
      <c r="R15" s="23">
        <f t="shared" si="5"/>
        <v>10</v>
      </c>
      <c r="S15" s="23">
        <f t="shared" si="6"/>
        <v>2</v>
      </c>
      <c r="T15" s="23">
        <f t="shared" si="7"/>
        <v>2</v>
      </c>
      <c r="U15" s="267">
        <v>39546.372696759259</v>
      </c>
      <c r="V15" s="267">
        <v>39546.372696759259</v>
      </c>
      <c r="W15" s="266">
        <f t="shared" si="8"/>
        <v>0</v>
      </c>
      <c r="X15" s="21">
        <f t="shared" si="9"/>
        <v>0</v>
      </c>
      <c r="Y15" s="266">
        <f t="shared" si="10"/>
        <v>0</v>
      </c>
      <c r="Z15" s="148">
        <f t="shared" ca="1" si="11"/>
        <v>0</v>
      </c>
      <c r="AA15" s="266">
        <f t="shared" si="12"/>
        <v>5</v>
      </c>
    </row>
    <row r="16" spans="1:34">
      <c r="A16" s="258">
        <v>39546.372696759259</v>
      </c>
      <c r="B16" s="258">
        <v>39546.372696759259</v>
      </c>
      <c r="C16" s="19" t="s">
        <v>35</v>
      </c>
      <c r="D16" s="20">
        <v>1</v>
      </c>
      <c r="E16" s="20">
        <v>53</v>
      </c>
      <c r="F16" s="20">
        <v>53</v>
      </c>
      <c r="G16" s="19">
        <v>7</v>
      </c>
      <c r="H16" s="19">
        <v>7</v>
      </c>
      <c r="I16" s="21">
        <v>7</v>
      </c>
      <c r="J16" s="20">
        <v>0</v>
      </c>
      <c r="K16" s="20">
        <v>0</v>
      </c>
      <c r="L16" s="21">
        <v>0</v>
      </c>
      <c r="M16" s="21">
        <v>0</v>
      </c>
      <c r="N16" s="21"/>
      <c r="O16" s="22">
        <f t="shared" si="2"/>
        <v>1</v>
      </c>
      <c r="P16" s="23">
        <f t="shared" si="3"/>
        <v>10</v>
      </c>
      <c r="Q16" s="23">
        <f t="shared" si="4"/>
        <v>0</v>
      </c>
      <c r="R16" s="23">
        <f t="shared" si="5"/>
        <v>10</v>
      </c>
      <c r="S16" s="23">
        <f t="shared" si="6"/>
        <v>2</v>
      </c>
      <c r="T16" s="23">
        <f t="shared" si="7"/>
        <v>2</v>
      </c>
      <c r="U16" s="267">
        <v>39546.372696759259</v>
      </c>
      <c r="V16" s="267">
        <v>39546.372696759259</v>
      </c>
      <c r="W16" s="266">
        <f t="shared" si="8"/>
        <v>0</v>
      </c>
      <c r="X16" s="21">
        <f t="shared" si="9"/>
        <v>0</v>
      </c>
      <c r="Y16" s="266">
        <f t="shared" si="10"/>
        <v>0</v>
      </c>
      <c r="Z16" s="148">
        <f t="shared" ca="1" si="11"/>
        <v>0</v>
      </c>
      <c r="AA16" s="266">
        <f t="shared" si="12"/>
        <v>5</v>
      </c>
    </row>
    <row r="17" spans="1:27">
      <c r="A17" s="258">
        <v>38929.63486111111</v>
      </c>
      <c r="B17" s="258">
        <v>39195.697627314818</v>
      </c>
      <c r="C17" s="19" t="s">
        <v>36</v>
      </c>
      <c r="D17" s="20">
        <v>22</v>
      </c>
      <c r="E17" s="20">
        <v>0</v>
      </c>
      <c r="F17" s="20">
        <v>21</v>
      </c>
      <c r="G17" s="19">
        <v>3</v>
      </c>
      <c r="H17" s="19">
        <v>3</v>
      </c>
      <c r="I17" s="21">
        <v>3</v>
      </c>
      <c r="J17" s="20">
        <v>0</v>
      </c>
      <c r="K17" s="20">
        <v>0</v>
      </c>
      <c r="L17" s="21">
        <v>0</v>
      </c>
      <c r="M17" s="21">
        <v>0</v>
      </c>
      <c r="N17" s="21"/>
      <c r="O17" s="22">
        <f t="shared" si="2"/>
        <v>1</v>
      </c>
      <c r="P17" s="23">
        <f t="shared" si="3"/>
        <v>10</v>
      </c>
      <c r="Q17" s="23">
        <f t="shared" si="4"/>
        <v>0</v>
      </c>
      <c r="R17" s="23">
        <f t="shared" si="5"/>
        <v>10</v>
      </c>
      <c r="S17" s="23">
        <f t="shared" si="6"/>
        <v>0</v>
      </c>
      <c r="T17" s="23">
        <f t="shared" si="7"/>
        <v>1</v>
      </c>
      <c r="U17" s="267">
        <v>38929.63486111111</v>
      </c>
      <c r="V17" s="267">
        <v>39195.697627314818</v>
      </c>
      <c r="W17" s="266">
        <f t="shared" si="8"/>
        <v>266.06276620370772</v>
      </c>
      <c r="X17" s="21">
        <f t="shared" si="9"/>
        <v>0.72893908548961017</v>
      </c>
      <c r="Y17" s="266">
        <f t="shared" si="10"/>
        <v>0</v>
      </c>
      <c r="Z17" s="148">
        <f t="shared" ca="1" si="11"/>
        <v>0.27380923836958804</v>
      </c>
      <c r="AA17" s="266">
        <f t="shared" si="12"/>
        <v>5</v>
      </c>
    </row>
    <row r="18" spans="1:27">
      <c r="A18" s="258">
        <v>38929.63486111111</v>
      </c>
      <c r="B18" s="258">
        <v>39195.697627314818</v>
      </c>
      <c r="C18" t="s">
        <v>37</v>
      </c>
      <c r="D18" s="1">
        <v>22</v>
      </c>
      <c r="E18" s="1">
        <v>0</v>
      </c>
      <c r="F18" s="1">
        <v>21</v>
      </c>
      <c r="G18">
        <v>7</v>
      </c>
      <c r="H18">
        <v>7</v>
      </c>
      <c r="I18" s="4">
        <v>7</v>
      </c>
      <c r="J18" s="1">
        <v>1</v>
      </c>
      <c r="K18" s="1">
        <v>1</v>
      </c>
      <c r="L18" s="4">
        <v>4.5454545454545456E-2</v>
      </c>
      <c r="M18" s="4">
        <v>4.5454545454545456E-2</v>
      </c>
      <c r="N18" s="4">
        <v>1</v>
      </c>
      <c r="O18" s="3">
        <f t="shared" si="2"/>
        <v>1</v>
      </c>
      <c r="P18" s="5">
        <f t="shared" si="3"/>
        <v>10</v>
      </c>
      <c r="Q18" s="5">
        <f t="shared" si="4"/>
        <v>1</v>
      </c>
      <c r="R18" s="5">
        <f t="shared" si="5"/>
        <v>11</v>
      </c>
      <c r="S18" s="5">
        <f t="shared" si="6"/>
        <v>0</v>
      </c>
      <c r="T18" s="5">
        <f t="shared" si="7"/>
        <v>1</v>
      </c>
      <c r="U18" s="257">
        <v>38929.63486111111</v>
      </c>
      <c r="V18" s="257">
        <v>39195.697627314818</v>
      </c>
      <c r="W18" s="131">
        <f t="shared" si="8"/>
        <v>266.06276620370772</v>
      </c>
      <c r="X18" s="4">
        <f t="shared" si="9"/>
        <v>0.72893908548961017</v>
      </c>
      <c r="Y18" s="131">
        <f t="shared" si="10"/>
        <v>0</v>
      </c>
      <c r="Z18" s="148">
        <f t="shared" ca="1" si="11"/>
        <v>0.27380923836958804</v>
      </c>
      <c r="AA18" s="331">
        <f t="shared" si="12"/>
        <v>4</v>
      </c>
    </row>
    <row r="19" spans="1:27">
      <c r="A19" s="258">
        <v>38929.63486111111</v>
      </c>
      <c r="B19" s="258">
        <v>39195.697627314818</v>
      </c>
      <c r="C19" t="s">
        <v>38</v>
      </c>
      <c r="D19" s="1">
        <v>22</v>
      </c>
      <c r="E19" s="1">
        <v>0</v>
      </c>
      <c r="F19" s="1">
        <v>21</v>
      </c>
      <c r="G19">
        <v>7</v>
      </c>
      <c r="H19">
        <v>7</v>
      </c>
      <c r="I19" s="4">
        <v>7</v>
      </c>
      <c r="J19" s="1">
        <v>1</v>
      </c>
      <c r="K19" s="1">
        <v>1</v>
      </c>
      <c r="L19" s="4">
        <v>4.5454545454545456E-2</v>
      </c>
      <c r="M19" s="4">
        <v>4.5454545454545456E-2</v>
      </c>
      <c r="N19" s="4">
        <v>1</v>
      </c>
      <c r="O19" s="3">
        <f t="shared" si="2"/>
        <v>1</v>
      </c>
      <c r="P19" s="5">
        <f t="shared" si="3"/>
        <v>10</v>
      </c>
      <c r="Q19" s="5">
        <f t="shared" si="4"/>
        <v>1</v>
      </c>
      <c r="R19" s="5">
        <f t="shared" si="5"/>
        <v>11</v>
      </c>
      <c r="S19" s="5">
        <f t="shared" si="6"/>
        <v>0</v>
      </c>
      <c r="T19" s="5">
        <f t="shared" si="7"/>
        <v>1</v>
      </c>
      <c r="U19" s="257">
        <v>38929.63486111111</v>
      </c>
      <c r="V19" s="257">
        <v>39195.697627314818</v>
      </c>
      <c r="W19" s="131">
        <f t="shared" si="8"/>
        <v>266.06276620370772</v>
      </c>
      <c r="X19" s="4">
        <f t="shared" si="9"/>
        <v>0.72893908548961017</v>
      </c>
      <c r="Y19" s="131">
        <f t="shared" si="10"/>
        <v>0</v>
      </c>
      <c r="Z19" s="148">
        <f t="shared" ca="1" si="11"/>
        <v>0.27380923836958804</v>
      </c>
      <c r="AA19" s="331">
        <f t="shared" si="12"/>
        <v>4</v>
      </c>
    </row>
    <row r="20" spans="1:27">
      <c r="A20" s="258">
        <v>38929.63486111111</v>
      </c>
      <c r="B20" s="258">
        <v>39195.697627314818</v>
      </c>
      <c r="C20" t="s">
        <v>39</v>
      </c>
      <c r="D20" s="1">
        <v>22</v>
      </c>
      <c r="E20" s="1">
        <v>0</v>
      </c>
      <c r="F20" s="1">
        <v>21</v>
      </c>
      <c r="G20">
        <v>6</v>
      </c>
      <c r="H20">
        <v>6</v>
      </c>
      <c r="I20" s="4">
        <v>6</v>
      </c>
      <c r="J20" s="1">
        <v>1</v>
      </c>
      <c r="K20" s="1">
        <v>1</v>
      </c>
      <c r="L20" s="4">
        <v>4.5454545454545456E-2</v>
      </c>
      <c r="M20" s="4">
        <v>4.5454545454545456E-2</v>
      </c>
      <c r="N20" s="4">
        <v>1</v>
      </c>
      <c r="O20" s="3">
        <f t="shared" si="2"/>
        <v>1</v>
      </c>
      <c r="P20" s="5">
        <f t="shared" si="3"/>
        <v>10</v>
      </c>
      <c r="Q20" s="5">
        <f t="shared" si="4"/>
        <v>1</v>
      </c>
      <c r="R20" s="5">
        <f t="shared" si="5"/>
        <v>11</v>
      </c>
      <c r="S20" s="5">
        <f t="shared" si="6"/>
        <v>0</v>
      </c>
      <c r="T20" s="5">
        <f t="shared" si="7"/>
        <v>1</v>
      </c>
      <c r="U20" s="257">
        <v>38929.63486111111</v>
      </c>
      <c r="V20" s="257">
        <v>39195.697627314818</v>
      </c>
      <c r="W20" s="131">
        <f t="shared" si="8"/>
        <v>266.06276620370772</v>
      </c>
      <c r="X20" s="4">
        <f t="shared" si="9"/>
        <v>0.72893908548961017</v>
      </c>
      <c r="Y20" s="131">
        <f t="shared" si="10"/>
        <v>0</v>
      </c>
      <c r="Z20" s="148">
        <f t="shared" ca="1" si="11"/>
        <v>0.27380923836958804</v>
      </c>
      <c r="AA20" s="331">
        <f t="shared" si="12"/>
        <v>4</v>
      </c>
    </row>
    <row r="21" spans="1:27">
      <c r="A21" s="258">
        <v>38929.63486111111</v>
      </c>
      <c r="B21" s="258">
        <v>39195.697627314818</v>
      </c>
      <c r="C21" t="s">
        <v>40</v>
      </c>
      <c r="D21" s="1">
        <v>22</v>
      </c>
      <c r="E21" s="1">
        <v>0</v>
      </c>
      <c r="F21" s="1">
        <v>21</v>
      </c>
      <c r="G21">
        <v>6</v>
      </c>
      <c r="H21">
        <v>6</v>
      </c>
      <c r="I21" s="4">
        <v>6</v>
      </c>
      <c r="J21" s="1">
        <v>1</v>
      </c>
      <c r="K21" s="1">
        <v>1</v>
      </c>
      <c r="L21" s="4">
        <v>4.5454545454545456E-2</v>
      </c>
      <c r="M21" s="4">
        <v>4.5454545454545456E-2</v>
      </c>
      <c r="N21" s="4">
        <v>1</v>
      </c>
      <c r="O21" s="3">
        <f t="shared" si="2"/>
        <v>1</v>
      </c>
      <c r="P21" s="5">
        <f t="shared" si="3"/>
        <v>10</v>
      </c>
      <c r="Q21" s="5">
        <f t="shared" si="4"/>
        <v>1</v>
      </c>
      <c r="R21" s="5">
        <f t="shared" si="5"/>
        <v>11</v>
      </c>
      <c r="S21" s="5">
        <f t="shared" si="6"/>
        <v>0</v>
      </c>
      <c r="T21" s="5">
        <f t="shared" si="7"/>
        <v>1</v>
      </c>
      <c r="U21" s="257">
        <v>38929.63486111111</v>
      </c>
      <c r="V21" s="257">
        <v>39195.697627314818</v>
      </c>
      <c r="W21" s="131">
        <f t="shared" si="8"/>
        <v>266.06276620370772</v>
      </c>
      <c r="X21" s="4">
        <f t="shared" si="9"/>
        <v>0.72893908548961017</v>
      </c>
      <c r="Y21" s="131">
        <f t="shared" si="10"/>
        <v>0</v>
      </c>
      <c r="Z21" s="148">
        <f t="shared" ca="1" si="11"/>
        <v>0.27380923836958804</v>
      </c>
      <c r="AA21" s="331">
        <f t="shared" si="12"/>
        <v>4</v>
      </c>
    </row>
    <row r="22" spans="1:27">
      <c r="A22" s="258">
        <v>38929.63486111111</v>
      </c>
      <c r="B22" s="258">
        <v>39315.642627314817</v>
      </c>
      <c r="C22" t="s">
        <v>41</v>
      </c>
      <c r="D22" s="1">
        <v>38</v>
      </c>
      <c r="E22" s="1">
        <v>0</v>
      </c>
      <c r="F22" s="1">
        <v>37</v>
      </c>
      <c r="G22">
        <v>6</v>
      </c>
      <c r="H22">
        <v>6</v>
      </c>
      <c r="I22" s="4">
        <v>6.0263156999999996</v>
      </c>
      <c r="J22" s="1">
        <v>3</v>
      </c>
      <c r="K22" s="1">
        <v>3</v>
      </c>
      <c r="L22" s="4">
        <v>7.8947368421052627E-2</v>
      </c>
      <c r="M22" s="4">
        <v>7.8947368421052627E-2</v>
      </c>
      <c r="N22" s="4">
        <v>1</v>
      </c>
      <c r="O22" s="3">
        <f t="shared" si="2"/>
        <v>1</v>
      </c>
      <c r="P22" s="5">
        <f t="shared" si="3"/>
        <v>10</v>
      </c>
      <c r="Q22" s="5">
        <f t="shared" si="4"/>
        <v>1</v>
      </c>
      <c r="R22" s="5">
        <f t="shared" si="5"/>
        <v>11</v>
      </c>
      <c r="S22" s="5">
        <f t="shared" si="6"/>
        <v>0</v>
      </c>
      <c r="T22" s="5">
        <f t="shared" si="7"/>
        <v>2</v>
      </c>
      <c r="U22" s="257">
        <v>38929.63486111111</v>
      </c>
      <c r="V22" s="257">
        <v>39315.642627314817</v>
      </c>
      <c r="W22" s="131">
        <f t="shared" si="8"/>
        <v>386.00776620370743</v>
      </c>
      <c r="X22" s="4">
        <f t="shared" si="9"/>
        <v>1.0575555238457739</v>
      </c>
      <c r="Y22" s="131">
        <f t="shared" si="10"/>
        <v>1</v>
      </c>
      <c r="Z22" s="148">
        <f t="shared" ca="1" si="11"/>
        <v>0.39724646171671002</v>
      </c>
      <c r="AA22" s="331">
        <f t="shared" si="12"/>
        <v>4</v>
      </c>
    </row>
    <row r="23" spans="1:27">
      <c r="A23" s="258">
        <v>38929.63486111111</v>
      </c>
      <c r="B23" s="258">
        <v>39195.697627314818</v>
      </c>
      <c r="C23" t="s">
        <v>42</v>
      </c>
      <c r="D23" s="1">
        <v>22</v>
      </c>
      <c r="E23" s="1">
        <v>0</v>
      </c>
      <c r="F23" s="1">
        <v>21</v>
      </c>
      <c r="G23">
        <v>7</v>
      </c>
      <c r="H23">
        <v>7</v>
      </c>
      <c r="I23" s="4">
        <v>7</v>
      </c>
      <c r="J23" s="1">
        <v>2</v>
      </c>
      <c r="K23" s="1">
        <v>2</v>
      </c>
      <c r="L23" s="4">
        <v>9.0909090909090912E-2</v>
      </c>
      <c r="M23" s="4">
        <v>9.0909090909090912E-2</v>
      </c>
      <c r="N23" s="4">
        <v>1</v>
      </c>
      <c r="O23" s="3">
        <f t="shared" si="2"/>
        <v>1</v>
      </c>
      <c r="P23" s="5">
        <f t="shared" si="3"/>
        <v>10</v>
      </c>
      <c r="Q23" s="5">
        <f t="shared" si="4"/>
        <v>1</v>
      </c>
      <c r="R23" s="5">
        <f t="shared" si="5"/>
        <v>11</v>
      </c>
      <c r="S23" s="5">
        <f t="shared" si="6"/>
        <v>0</v>
      </c>
      <c r="T23" s="5">
        <f t="shared" si="7"/>
        <v>1</v>
      </c>
      <c r="U23" s="257">
        <v>38929.63486111111</v>
      </c>
      <c r="V23" s="257">
        <v>39195.697627314818</v>
      </c>
      <c r="W23" s="131">
        <f t="shared" si="8"/>
        <v>266.06276620370772</v>
      </c>
      <c r="X23" s="4">
        <f t="shared" si="9"/>
        <v>0.72893908548961017</v>
      </c>
      <c r="Y23" s="131">
        <f t="shared" si="10"/>
        <v>0</v>
      </c>
      <c r="Z23" s="148">
        <f t="shared" ca="1" si="11"/>
        <v>0.27380923836958804</v>
      </c>
      <c r="AA23" s="331">
        <f t="shared" si="12"/>
        <v>4</v>
      </c>
    </row>
    <row r="24" spans="1:27">
      <c r="A24" s="258">
        <v>39028.430902777778</v>
      </c>
      <c r="B24" s="258">
        <v>39617.628321759257</v>
      </c>
      <c r="C24" s="24" t="s">
        <v>43</v>
      </c>
      <c r="D24" s="25">
        <v>57</v>
      </c>
      <c r="E24" s="25">
        <v>12</v>
      </c>
      <c r="F24" s="25">
        <v>68</v>
      </c>
      <c r="G24" s="24">
        <v>14</v>
      </c>
      <c r="H24" s="24">
        <v>14</v>
      </c>
      <c r="I24" s="26">
        <v>14.017543999999999</v>
      </c>
      <c r="J24" s="25">
        <v>6</v>
      </c>
      <c r="K24" s="25">
        <v>5</v>
      </c>
      <c r="L24" s="26">
        <v>0.10526315789473684</v>
      </c>
      <c r="M24" s="26">
        <v>8.771929824561403E-2</v>
      </c>
      <c r="N24" s="26">
        <v>1.2</v>
      </c>
      <c r="O24" s="27">
        <f t="shared" si="2"/>
        <v>1</v>
      </c>
      <c r="P24" s="28">
        <f t="shared" si="3"/>
        <v>10</v>
      </c>
      <c r="Q24" s="28">
        <f t="shared" si="4"/>
        <v>2</v>
      </c>
      <c r="R24" s="28">
        <f t="shared" si="5"/>
        <v>12</v>
      </c>
      <c r="S24" s="28">
        <f t="shared" si="6"/>
        <v>1</v>
      </c>
      <c r="T24" s="28">
        <f t="shared" si="7"/>
        <v>2</v>
      </c>
      <c r="U24" s="269">
        <v>39028.430902777778</v>
      </c>
      <c r="V24" s="269">
        <v>39617.628321759257</v>
      </c>
      <c r="W24" s="268">
        <f t="shared" si="8"/>
        <v>589.19741898147913</v>
      </c>
      <c r="X24" s="26">
        <f t="shared" si="9"/>
        <v>1.6142395040588469</v>
      </c>
      <c r="Y24" s="268">
        <f t="shared" si="10"/>
        <v>1</v>
      </c>
      <c r="Z24" s="148">
        <f t="shared" ca="1" si="11"/>
        <v>0.60635202303026214</v>
      </c>
      <c r="AA24" s="268">
        <f t="shared" si="12"/>
        <v>3</v>
      </c>
    </row>
    <row r="25" spans="1:27">
      <c r="A25" s="258">
        <v>38929.63486111111</v>
      </c>
      <c r="B25" s="258">
        <v>39547.38585648148</v>
      </c>
      <c r="C25" s="24" t="s">
        <v>44</v>
      </c>
      <c r="D25" s="25">
        <v>57</v>
      </c>
      <c r="E25" s="25">
        <v>0</v>
      </c>
      <c r="F25" s="25">
        <v>56</v>
      </c>
      <c r="G25" s="24">
        <v>14</v>
      </c>
      <c r="H25" s="24">
        <v>14</v>
      </c>
      <c r="I25" s="26">
        <v>14.017543999999999</v>
      </c>
      <c r="J25" s="25">
        <v>6</v>
      </c>
      <c r="K25" s="25">
        <v>5</v>
      </c>
      <c r="L25" s="26">
        <v>0.10526315789473684</v>
      </c>
      <c r="M25" s="26">
        <v>8.771929824561403E-2</v>
      </c>
      <c r="N25" s="26">
        <v>1.2</v>
      </c>
      <c r="O25" s="27">
        <f t="shared" si="2"/>
        <v>1</v>
      </c>
      <c r="P25" s="28">
        <f t="shared" si="3"/>
        <v>10</v>
      </c>
      <c r="Q25" s="28">
        <f t="shared" si="4"/>
        <v>2</v>
      </c>
      <c r="R25" s="28">
        <f t="shared" si="5"/>
        <v>12</v>
      </c>
      <c r="S25" s="28">
        <f t="shared" si="6"/>
        <v>0</v>
      </c>
      <c r="T25" s="28">
        <f t="shared" si="7"/>
        <v>2</v>
      </c>
      <c r="U25" s="269">
        <v>38929.63486111111</v>
      </c>
      <c r="V25" s="269">
        <v>39547.38585648148</v>
      </c>
      <c r="W25" s="268">
        <f t="shared" si="8"/>
        <v>617.75099537037022</v>
      </c>
      <c r="X25" s="26">
        <f t="shared" si="9"/>
        <v>1.6924684804667678</v>
      </c>
      <c r="Y25" s="268">
        <f t="shared" si="10"/>
        <v>1</v>
      </c>
      <c r="Z25" s="148">
        <f t="shared" ca="1" si="11"/>
        <v>0.63573694266905223</v>
      </c>
      <c r="AA25" s="268">
        <f t="shared" si="12"/>
        <v>3</v>
      </c>
    </row>
    <row r="26" spans="1:27">
      <c r="A26" s="258">
        <v>39633.627465277779</v>
      </c>
      <c r="B26" s="258">
        <v>39901.343368055554</v>
      </c>
      <c r="C26" s="19" t="s">
        <v>45</v>
      </c>
      <c r="D26" s="20">
        <v>15</v>
      </c>
      <c r="E26" s="20">
        <v>70</v>
      </c>
      <c r="F26" s="20" t="s">
        <v>46</v>
      </c>
      <c r="G26" s="19">
        <v>7</v>
      </c>
      <c r="H26" s="19">
        <v>7</v>
      </c>
      <c r="I26" s="21">
        <v>7</v>
      </c>
      <c r="J26" s="20">
        <v>0</v>
      </c>
      <c r="K26" s="20">
        <v>0</v>
      </c>
      <c r="L26" s="21">
        <v>0</v>
      </c>
      <c r="M26" s="21">
        <v>0</v>
      </c>
      <c r="N26" s="21"/>
      <c r="O26" s="22">
        <f t="shared" si="2"/>
        <v>1</v>
      </c>
      <c r="P26" s="23">
        <f t="shared" si="3"/>
        <v>20</v>
      </c>
      <c r="Q26" s="23">
        <f t="shared" si="4"/>
        <v>0</v>
      </c>
      <c r="R26" s="23">
        <f t="shared" si="5"/>
        <v>20</v>
      </c>
      <c r="S26" s="23">
        <f t="shared" si="6"/>
        <v>2</v>
      </c>
      <c r="T26" s="21"/>
      <c r="U26" s="267">
        <v>39633.627465277779</v>
      </c>
      <c r="V26" s="267">
        <v>39901.343368055554</v>
      </c>
      <c r="W26" s="266">
        <f t="shared" si="8"/>
        <v>267.71590277777432</v>
      </c>
      <c r="X26" s="21">
        <f t="shared" si="9"/>
        <v>0.73346822678842283</v>
      </c>
      <c r="Y26" s="266">
        <f t="shared" si="10"/>
        <v>0</v>
      </c>
      <c r="Z26" s="148">
        <f t="shared" ca="1" si="11"/>
        <v>0.27551050635505103</v>
      </c>
      <c r="AA26" s="266">
        <f t="shared" si="12"/>
        <v>2</v>
      </c>
    </row>
    <row r="27" spans="1:27">
      <c r="A27" s="258">
        <v>39633.627465277779</v>
      </c>
      <c r="B27" s="258">
        <v>39901.343368055554</v>
      </c>
      <c r="C27" s="19" t="s">
        <v>47</v>
      </c>
      <c r="D27" s="20">
        <v>15</v>
      </c>
      <c r="E27" s="20">
        <v>70</v>
      </c>
      <c r="F27" s="20" t="s">
        <v>46</v>
      </c>
      <c r="G27" s="19">
        <v>7</v>
      </c>
      <c r="H27" s="19">
        <v>7</v>
      </c>
      <c r="I27" s="21">
        <v>7</v>
      </c>
      <c r="J27" s="20">
        <v>0</v>
      </c>
      <c r="K27" s="20">
        <v>0</v>
      </c>
      <c r="L27" s="21">
        <v>0</v>
      </c>
      <c r="M27" s="21">
        <v>0</v>
      </c>
      <c r="N27" s="21"/>
      <c r="O27" s="22">
        <f t="shared" si="2"/>
        <v>1</v>
      </c>
      <c r="P27" s="23">
        <f t="shared" si="3"/>
        <v>20</v>
      </c>
      <c r="Q27" s="23">
        <f t="shared" si="4"/>
        <v>0</v>
      </c>
      <c r="R27" s="23">
        <f t="shared" si="5"/>
        <v>20</v>
      </c>
      <c r="S27" s="23">
        <f t="shared" si="6"/>
        <v>2</v>
      </c>
      <c r="T27" s="21"/>
      <c r="U27" s="267">
        <v>39633.627465277779</v>
      </c>
      <c r="V27" s="267">
        <v>39901.343368055554</v>
      </c>
      <c r="W27" s="266">
        <f t="shared" si="8"/>
        <v>267.71590277777432</v>
      </c>
      <c r="X27" s="21">
        <f t="shared" si="9"/>
        <v>0.73346822678842283</v>
      </c>
      <c r="Y27" s="266">
        <f t="shared" si="10"/>
        <v>0</v>
      </c>
      <c r="Z27" s="148">
        <f t="shared" ca="1" si="11"/>
        <v>0.27551050635505103</v>
      </c>
      <c r="AA27" s="266">
        <f t="shared" si="12"/>
        <v>2</v>
      </c>
    </row>
    <row r="28" spans="1:27">
      <c r="A28" s="258">
        <v>39633.627465277779</v>
      </c>
      <c r="B28" s="258">
        <v>39901.343368055554</v>
      </c>
      <c r="C28" s="19" t="s">
        <v>48</v>
      </c>
      <c r="D28" s="20">
        <v>15</v>
      </c>
      <c r="E28" s="20">
        <v>70</v>
      </c>
      <c r="F28" s="20" t="s">
        <v>46</v>
      </c>
      <c r="G28" s="19">
        <v>7</v>
      </c>
      <c r="H28" s="19">
        <v>7</v>
      </c>
      <c r="I28" s="21">
        <v>7</v>
      </c>
      <c r="J28" s="20">
        <v>0</v>
      </c>
      <c r="K28" s="20">
        <v>0</v>
      </c>
      <c r="L28" s="21">
        <v>0</v>
      </c>
      <c r="M28" s="21">
        <v>0</v>
      </c>
      <c r="N28" s="21"/>
      <c r="O28" s="22">
        <f t="shared" si="2"/>
        <v>1</v>
      </c>
      <c r="P28" s="23">
        <f t="shared" si="3"/>
        <v>20</v>
      </c>
      <c r="Q28" s="23">
        <f t="shared" si="4"/>
        <v>0</v>
      </c>
      <c r="R28" s="23">
        <f t="shared" si="5"/>
        <v>20</v>
      </c>
      <c r="S28" s="23">
        <f t="shared" si="6"/>
        <v>2</v>
      </c>
      <c r="T28" s="21"/>
      <c r="U28" s="267">
        <v>39633.627465277779</v>
      </c>
      <c r="V28" s="267">
        <v>39901.343368055554</v>
      </c>
      <c r="W28" s="266">
        <f t="shared" si="8"/>
        <v>267.71590277777432</v>
      </c>
      <c r="X28" s="21">
        <f t="shared" si="9"/>
        <v>0.73346822678842283</v>
      </c>
      <c r="Y28" s="266">
        <f t="shared" si="10"/>
        <v>0</v>
      </c>
      <c r="Z28" s="148">
        <f t="shared" ca="1" si="11"/>
        <v>0.27551050635505103</v>
      </c>
      <c r="AA28" s="266">
        <f t="shared" si="12"/>
        <v>2</v>
      </c>
    </row>
    <row r="29" spans="1:27">
      <c r="A29" s="258">
        <v>39633.627465277779</v>
      </c>
      <c r="B29" s="258">
        <v>39901.343368055554</v>
      </c>
      <c r="C29" s="19" t="s">
        <v>49</v>
      </c>
      <c r="D29" s="20">
        <v>15</v>
      </c>
      <c r="E29" s="20">
        <v>70</v>
      </c>
      <c r="F29" s="20" t="s">
        <v>46</v>
      </c>
      <c r="G29" s="19">
        <v>6</v>
      </c>
      <c r="H29" s="19">
        <v>6</v>
      </c>
      <c r="I29" s="21">
        <v>6</v>
      </c>
      <c r="J29" s="20">
        <v>0</v>
      </c>
      <c r="K29" s="20">
        <v>0</v>
      </c>
      <c r="L29" s="21">
        <v>0</v>
      </c>
      <c r="M29" s="21">
        <v>0</v>
      </c>
      <c r="N29" s="21"/>
      <c r="O29" s="22">
        <f t="shared" si="2"/>
        <v>1</v>
      </c>
      <c r="P29" s="23">
        <f t="shared" si="3"/>
        <v>20</v>
      </c>
      <c r="Q29" s="23">
        <f t="shared" si="4"/>
        <v>0</v>
      </c>
      <c r="R29" s="23">
        <f t="shared" si="5"/>
        <v>20</v>
      </c>
      <c r="S29" s="23">
        <f t="shared" si="6"/>
        <v>2</v>
      </c>
      <c r="T29" s="21"/>
      <c r="U29" s="267">
        <v>39633.627465277779</v>
      </c>
      <c r="V29" s="267">
        <v>39901.343368055554</v>
      </c>
      <c r="W29" s="266">
        <f t="shared" si="8"/>
        <v>267.71590277777432</v>
      </c>
      <c r="X29" s="21">
        <f t="shared" si="9"/>
        <v>0.73346822678842283</v>
      </c>
      <c r="Y29" s="266">
        <f t="shared" si="10"/>
        <v>0</v>
      </c>
      <c r="Z29" s="148">
        <f t="shared" ca="1" si="11"/>
        <v>0.27551050635505103</v>
      </c>
      <c r="AA29" s="266">
        <f t="shared" si="12"/>
        <v>2</v>
      </c>
    </row>
    <row r="30" spans="1:27">
      <c r="A30" s="258">
        <v>39661.356087962966</v>
      </c>
      <c r="B30" s="258">
        <v>39901.343368055554</v>
      </c>
      <c r="C30" s="19" t="s">
        <v>50</v>
      </c>
      <c r="D30" s="20">
        <v>8</v>
      </c>
      <c r="E30" s="20">
        <v>77</v>
      </c>
      <c r="F30" s="20" t="s">
        <v>46</v>
      </c>
      <c r="G30" s="19">
        <v>6</v>
      </c>
      <c r="H30" s="19">
        <v>6</v>
      </c>
      <c r="I30" s="21">
        <v>6</v>
      </c>
      <c r="J30" s="20">
        <v>0</v>
      </c>
      <c r="K30" s="20">
        <v>0</v>
      </c>
      <c r="L30" s="21">
        <v>0</v>
      </c>
      <c r="M30" s="21">
        <v>0</v>
      </c>
      <c r="N30" s="21"/>
      <c r="O30" s="22">
        <f t="shared" si="2"/>
        <v>1</v>
      </c>
      <c r="P30" s="23">
        <f t="shared" si="3"/>
        <v>20</v>
      </c>
      <c r="Q30" s="23">
        <f t="shared" si="4"/>
        <v>0</v>
      </c>
      <c r="R30" s="23">
        <f t="shared" si="5"/>
        <v>20</v>
      </c>
      <c r="S30" s="23">
        <f t="shared" si="6"/>
        <v>2</v>
      </c>
      <c r="T30" s="21"/>
      <c r="U30" s="267">
        <v>39661.356087962966</v>
      </c>
      <c r="V30" s="267">
        <v>39901.343368055554</v>
      </c>
      <c r="W30" s="266">
        <f t="shared" si="8"/>
        <v>239.98728009258775</v>
      </c>
      <c r="X30" s="21">
        <f t="shared" si="9"/>
        <v>0.65749939751393904</v>
      </c>
      <c r="Y30" s="266">
        <f t="shared" si="10"/>
        <v>0</v>
      </c>
      <c r="Z30" s="148">
        <f t="shared" ca="1" si="11"/>
        <v>0.24697455911673799</v>
      </c>
      <c r="AA30" s="266">
        <f t="shared" si="12"/>
        <v>2</v>
      </c>
    </row>
    <row r="31" spans="1:27">
      <c r="A31" s="258">
        <v>39610.68787037037</v>
      </c>
      <c r="B31" s="258">
        <v>39901.343368055554</v>
      </c>
      <c r="C31" s="19" t="s">
        <v>51</v>
      </c>
      <c r="D31" s="20">
        <v>18</v>
      </c>
      <c r="E31" s="20">
        <v>67</v>
      </c>
      <c r="F31" s="20" t="s">
        <v>46</v>
      </c>
      <c r="G31" s="19">
        <v>6</v>
      </c>
      <c r="H31" s="19">
        <v>6</v>
      </c>
      <c r="I31" s="21">
        <v>6</v>
      </c>
      <c r="J31" s="20">
        <v>0</v>
      </c>
      <c r="K31" s="20">
        <v>0</v>
      </c>
      <c r="L31" s="21">
        <v>0</v>
      </c>
      <c r="M31" s="21">
        <v>0</v>
      </c>
      <c r="N31" s="21"/>
      <c r="O31" s="22">
        <f t="shared" si="2"/>
        <v>1</v>
      </c>
      <c r="P31" s="23">
        <f t="shared" si="3"/>
        <v>20</v>
      </c>
      <c r="Q31" s="23">
        <f t="shared" si="4"/>
        <v>0</v>
      </c>
      <c r="R31" s="23">
        <f t="shared" si="5"/>
        <v>20</v>
      </c>
      <c r="S31" s="23">
        <f t="shared" si="6"/>
        <v>2</v>
      </c>
      <c r="T31" s="21"/>
      <c r="U31" s="267">
        <v>39610.68787037037</v>
      </c>
      <c r="V31" s="267">
        <v>39901.343368055554</v>
      </c>
      <c r="W31" s="266">
        <f t="shared" si="8"/>
        <v>290.65549768518395</v>
      </c>
      <c r="X31" s="21">
        <f t="shared" si="9"/>
        <v>0.79631643201420255</v>
      </c>
      <c r="Y31" s="266">
        <f t="shared" si="10"/>
        <v>0</v>
      </c>
      <c r="Z31" s="148">
        <f t="shared" ca="1" si="11"/>
        <v>0.29911799228675662</v>
      </c>
      <c r="AA31" s="266">
        <f t="shared" si="12"/>
        <v>2</v>
      </c>
    </row>
    <row r="32" spans="1:27">
      <c r="A32" s="258">
        <v>39610.68787037037</v>
      </c>
      <c r="B32" s="258">
        <v>39901.343368055554</v>
      </c>
      <c r="C32" s="19" t="s">
        <v>52</v>
      </c>
      <c r="D32" s="20">
        <v>18</v>
      </c>
      <c r="E32" s="20">
        <v>67</v>
      </c>
      <c r="F32" s="20" t="s">
        <v>46</v>
      </c>
      <c r="G32" s="19">
        <v>6</v>
      </c>
      <c r="H32" s="19">
        <v>6</v>
      </c>
      <c r="I32" s="21">
        <v>6</v>
      </c>
      <c r="J32" s="20">
        <v>0</v>
      </c>
      <c r="K32" s="20">
        <v>0</v>
      </c>
      <c r="L32" s="21">
        <v>0</v>
      </c>
      <c r="M32" s="21">
        <v>0</v>
      </c>
      <c r="N32" s="21"/>
      <c r="O32" s="22">
        <f t="shared" si="2"/>
        <v>1</v>
      </c>
      <c r="P32" s="23">
        <f t="shared" si="3"/>
        <v>20</v>
      </c>
      <c r="Q32" s="23">
        <f t="shared" si="4"/>
        <v>0</v>
      </c>
      <c r="R32" s="23">
        <f t="shared" si="5"/>
        <v>20</v>
      </c>
      <c r="S32" s="23">
        <f t="shared" si="6"/>
        <v>2</v>
      </c>
      <c r="T32" s="21"/>
      <c r="U32" s="267">
        <v>39610.68787037037</v>
      </c>
      <c r="V32" s="267">
        <v>39901.343368055554</v>
      </c>
      <c r="W32" s="266">
        <f t="shared" si="8"/>
        <v>290.65549768518395</v>
      </c>
      <c r="X32" s="21">
        <f t="shared" si="9"/>
        <v>0.79631643201420255</v>
      </c>
      <c r="Y32" s="266">
        <f t="shared" si="10"/>
        <v>0</v>
      </c>
      <c r="Z32" s="148">
        <f t="shared" ca="1" si="11"/>
        <v>0.29911799228675662</v>
      </c>
      <c r="AA32" s="266">
        <f t="shared" si="12"/>
        <v>2</v>
      </c>
    </row>
    <row r="33" spans="1:27">
      <c r="A33" s="258">
        <v>39547.548043981486</v>
      </c>
      <c r="B33" s="258">
        <v>39901.343368055554</v>
      </c>
      <c r="C33" s="19" t="s">
        <v>53</v>
      </c>
      <c r="D33" s="20">
        <v>28</v>
      </c>
      <c r="E33" s="20">
        <v>57</v>
      </c>
      <c r="F33" s="20" t="s">
        <v>46</v>
      </c>
      <c r="G33" s="19">
        <v>3</v>
      </c>
      <c r="H33" s="19">
        <v>3</v>
      </c>
      <c r="I33" s="21">
        <v>3</v>
      </c>
      <c r="J33" s="20">
        <v>0</v>
      </c>
      <c r="K33" s="20">
        <v>0</v>
      </c>
      <c r="L33" s="21">
        <v>0</v>
      </c>
      <c r="M33" s="21">
        <v>0</v>
      </c>
      <c r="N33" s="21"/>
      <c r="O33" s="22">
        <f t="shared" si="2"/>
        <v>1</v>
      </c>
      <c r="P33" s="23">
        <f t="shared" si="3"/>
        <v>20</v>
      </c>
      <c r="Q33" s="23">
        <f t="shared" si="4"/>
        <v>0</v>
      </c>
      <c r="R33" s="23">
        <f t="shared" si="5"/>
        <v>20</v>
      </c>
      <c r="S33" s="23">
        <f t="shared" si="6"/>
        <v>2</v>
      </c>
      <c r="T33" s="21"/>
      <c r="U33" s="267">
        <v>39547.548043981486</v>
      </c>
      <c r="V33" s="267">
        <v>39901.343368055554</v>
      </c>
      <c r="W33" s="266">
        <f t="shared" si="8"/>
        <v>353.79532407406805</v>
      </c>
      <c r="X33" s="21">
        <f t="shared" si="9"/>
        <v>0.96930225773717271</v>
      </c>
      <c r="Y33" s="266">
        <f t="shared" si="10"/>
        <v>0</v>
      </c>
      <c r="Z33" s="148">
        <f t="shared" ca="1" si="11"/>
        <v>0.36409614770851834</v>
      </c>
      <c r="AA33" s="266">
        <f t="shared" si="12"/>
        <v>2</v>
      </c>
    </row>
    <row r="34" spans="1:27">
      <c r="A34" s="258">
        <v>39792.561180555553</v>
      </c>
      <c r="B34" s="258">
        <v>39901.343368055554</v>
      </c>
      <c r="C34" s="19" t="s">
        <v>54</v>
      </c>
      <c r="D34" s="20">
        <v>5</v>
      </c>
      <c r="E34" s="20">
        <v>80</v>
      </c>
      <c r="F34" s="20" t="s">
        <v>46</v>
      </c>
      <c r="G34" s="19">
        <v>1</v>
      </c>
      <c r="H34" s="19">
        <v>1</v>
      </c>
      <c r="I34" s="21">
        <v>1</v>
      </c>
      <c r="J34" s="20">
        <v>0</v>
      </c>
      <c r="K34" s="20">
        <v>0</v>
      </c>
      <c r="L34" s="21">
        <v>0</v>
      </c>
      <c r="M34" s="21">
        <v>0</v>
      </c>
      <c r="N34" s="21"/>
      <c r="O34" s="22">
        <f t="shared" si="2"/>
        <v>1</v>
      </c>
      <c r="P34" s="23">
        <f t="shared" si="3"/>
        <v>20</v>
      </c>
      <c r="Q34" s="23">
        <f t="shared" si="4"/>
        <v>0</v>
      </c>
      <c r="R34" s="23">
        <f t="shared" si="5"/>
        <v>20</v>
      </c>
      <c r="S34" s="23">
        <f t="shared" si="6"/>
        <v>3</v>
      </c>
      <c r="T34" s="21"/>
      <c r="U34" s="267">
        <v>39792.561180555553</v>
      </c>
      <c r="V34" s="267">
        <v>39901.343368055554</v>
      </c>
      <c r="W34" s="266">
        <f t="shared" si="8"/>
        <v>108.78218750000087</v>
      </c>
      <c r="X34" s="21">
        <f t="shared" si="9"/>
        <v>0.29803339041096127</v>
      </c>
      <c r="Y34" s="266">
        <f t="shared" si="10"/>
        <v>0</v>
      </c>
      <c r="Z34" s="148">
        <f t="shared" ca="1" si="11"/>
        <v>0.11194940326504761</v>
      </c>
      <c r="AA34" s="266">
        <f t="shared" si="12"/>
        <v>2</v>
      </c>
    </row>
    <row r="35" spans="1:27">
      <c r="A35" s="258">
        <v>39633.627465277779</v>
      </c>
      <c r="B35" s="258">
        <v>39901.343368055554</v>
      </c>
      <c r="C35" s="19" t="s">
        <v>55</v>
      </c>
      <c r="D35" s="20">
        <v>15</v>
      </c>
      <c r="E35" s="20">
        <v>70</v>
      </c>
      <c r="F35" s="20" t="s">
        <v>46</v>
      </c>
      <c r="G35" s="19">
        <v>6</v>
      </c>
      <c r="H35" s="19">
        <v>6</v>
      </c>
      <c r="I35" s="21">
        <v>6</v>
      </c>
      <c r="J35" s="20">
        <v>0</v>
      </c>
      <c r="K35" s="20">
        <v>0</v>
      </c>
      <c r="L35" s="21">
        <v>0</v>
      </c>
      <c r="M35" s="21">
        <v>0</v>
      </c>
      <c r="N35" s="21"/>
      <c r="O35" s="22">
        <f t="shared" si="2"/>
        <v>1</v>
      </c>
      <c r="P35" s="23">
        <f t="shared" si="3"/>
        <v>20</v>
      </c>
      <c r="Q35" s="23">
        <f t="shared" si="4"/>
        <v>0</v>
      </c>
      <c r="R35" s="23">
        <f t="shared" si="5"/>
        <v>20</v>
      </c>
      <c r="S35" s="23">
        <f t="shared" si="6"/>
        <v>2</v>
      </c>
      <c r="T35" s="21"/>
      <c r="U35" s="267">
        <v>39633.627465277779</v>
      </c>
      <c r="V35" s="267">
        <v>39901.343368055554</v>
      </c>
      <c r="W35" s="266">
        <f t="shared" si="8"/>
        <v>267.71590277777432</v>
      </c>
      <c r="X35" s="21">
        <f t="shared" si="9"/>
        <v>0.73346822678842283</v>
      </c>
      <c r="Y35" s="266">
        <f t="shared" si="10"/>
        <v>0</v>
      </c>
      <c r="Z35" s="148">
        <f t="shared" ca="1" si="11"/>
        <v>0.27551050635505103</v>
      </c>
      <c r="AA35" s="266">
        <f t="shared" si="12"/>
        <v>2</v>
      </c>
    </row>
    <row r="36" spans="1:27">
      <c r="A36" s="258">
        <v>39652.576585648145</v>
      </c>
      <c r="B36" s="258">
        <v>39901.343368055554</v>
      </c>
      <c r="C36" s="19" t="s">
        <v>56</v>
      </c>
      <c r="D36" s="20">
        <v>12</v>
      </c>
      <c r="E36" s="20">
        <v>73</v>
      </c>
      <c r="F36" s="20" t="s">
        <v>46</v>
      </c>
      <c r="G36" s="19">
        <v>6</v>
      </c>
      <c r="H36" s="19">
        <v>6</v>
      </c>
      <c r="I36" s="21">
        <v>6</v>
      </c>
      <c r="J36" s="20">
        <v>0</v>
      </c>
      <c r="K36" s="20">
        <v>0</v>
      </c>
      <c r="L36" s="21">
        <v>0</v>
      </c>
      <c r="M36" s="21">
        <v>0</v>
      </c>
      <c r="N36" s="21"/>
      <c r="O36" s="22">
        <f t="shared" si="2"/>
        <v>1</v>
      </c>
      <c r="P36" s="23">
        <f t="shared" si="3"/>
        <v>20</v>
      </c>
      <c r="Q36" s="23">
        <f t="shared" si="4"/>
        <v>0</v>
      </c>
      <c r="R36" s="23">
        <f t="shared" si="5"/>
        <v>20</v>
      </c>
      <c r="S36" s="23">
        <f t="shared" si="6"/>
        <v>2</v>
      </c>
      <c r="T36" s="21"/>
      <c r="U36" s="267">
        <v>39652.576585648145</v>
      </c>
      <c r="V36" s="267">
        <v>39901.343368055554</v>
      </c>
      <c r="W36" s="266">
        <f t="shared" si="8"/>
        <v>248.76678240740875</v>
      </c>
      <c r="X36" s="21">
        <f t="shared" si="9"/>
        <v>0.68155282851344867</v>
      </c>
      <c r="Y36" s="266">
        <f t="shared" si="10"/>
        <v>0</v>
      </c>
      <c r="Z36" s="148">
        <f t="shared" ca="1" si="11"/>
        <v>0.25600967844735734</v>
      </c>
      <c r="AA36" s="266">
        <f t="shared" si="12"/>
        <v>2</v>
      </c>
    </row>
    <row r="37" spans="1:27">
      <c r="A37" s="258">
        <v>39362.539456018516</v>
      </c>
      <c r="B37" s="258">
        <v>39901.343368055554</v>
      </c>
      <c r="C37" t="s">
        <v>57</v>
      </c>
      <c r="D37" s="1">
        <v>45</v>
      </c>
      <c r="E37" s="1">
        <v>40</v>
      </c>
      <c r="F37" s="1" t="s">
        <v>46</v>
      </c>
      <c r="G37">
        <v>7</v>
      </c>
      <c r="H37">
        <v>7</v>
      </c>
      <c r="I37" s="4">
        <v>7</v>
      </c>
      <c r="J37" s="1">
        <v>1</v>
      </c>
      <c r="K37" s="1">
        <v>1</v>
      </c>
      <c r="L37" s="4">
        <v>2.2222222222222223E-2</v>
      </c>
      <c r="M37" s="4">
        <v>2.2222222222222223E-2</v>
      </c>
      <c r="N37" s="4">
        <v>1</v>
      </c>
      <c r="O37" s="3">
        <f t="shared" si="2"/>
        <v>1</v>
      </c>
      <c r="P37" s="5">
        <f t="shared" si="3"/>
        <v>20</v>
      </c>
      <c r="Q37" s="5">
        <f t="shared" si="4"/>
        <v>1</v>
      </c>
      <c r="R37" s="5">
        <f t="shared" si="5"/>
        <v>21</v>
      </c>
      <c r="S37" s="138">
        <f t="shared" si="6"/>
        <v>2</v>
      </c>
      <c r="U37" s="257">
        <v>39362.539456018516</v>
      </c>
      <c r="V37" s="257">
        <v>39901.343368055554</v>
      </c>
      <c r="W37" s="131">
        <f t="shared" si="8"/>
        <v>538.80391203703766</v>
      </c>
      <c r="X37" s="4">
        <f t="shared" si="9"/>
        <v>1.476175101471336</v>
      </c>
      <c r="Y37" s="131">
        <f t="shared" si="10"/>
        <v>1</v>
      </c>
      <c r="Z37" s="148">
        <f t="shared" ca="1" si="11"/>
        <v>0.55449129876542602</v>
      </c>
      <c r="AA37" s="331">
        <f t="shared" si="12"/>
        <v>1</v>
      </c>
    </row>
    <row r="38" spans="1:27">
      <c r="A38" s="258">
        <v>39276.700266203705</v>
      </c>
      <c r="B38" s="258">
        <v>39901.343368055554</v>
      </c>
      <c r="C38" t="s">
        <v>58</v>
      </c>
      <c r="D38" s="1">
        <v>50</v>
      </c>
      <c r="E38" s="1">
        <v>35</v>
      </c>
      <c r="F38" s="1" t="s">
        <v>46</v>
      </c>
      <c r="G38">
        <v>6</v>
      </c>
      <c r="H38">
        <v>6</v>
      </c>
      <c r="I38" s="4">
        <v>6</v>
      </c>
      <c r="J38" s="1">
        <v>2</v>
      </c>
      <c r="K38" s="1">
        <v>1</v>
      </c>
      <c r="L38" s="4">
        <v>0.04</v>
      </c>
      <c r="M38" s="4">
        <v>0.02</v>
      </c>
      <c r="N38" s="4">
        <v>2</v>
      </c>
      <c r="O38" s="3">
        <f t="shared" si="2"/>
        <v>1</v>
      </c>
      <c r="P38" s="5">
        <f t="shared" si="3"/>
        <v>20</v>
      </c>
      <c r="Q38" s="5">
        <f t="shared" si="4"/>
        <v>1</v>
      </c>
      <c r="R38" s="5">
        <f t="shared" si="5"/>
        <v>21</v>
      </c>
      <c r="S38" s="138">
        <f t="shared" si="6"/>
        <v>1</v>
      </c>
      <c r="U38" s="257">
        <v>39276.700266203705</v>
      </c>
      <c r="V38" s="257">
        <v>39901.343368055554</v>
      </c>
      <c r="W38" s="131">
        <f t="shared" si="8"/>
        <v>624.64310185184877</v>
      </c>
      <c r="X38" s="4">
        <f t="shared" si="9"/>
        <v>1.7113509639776678</v>
      </c>
      <c r="Y38" s="131">
        <f t="shared" si="10"/>
        <v>1</v>
      </c>
      <c r="Z38" s="148">
        <f t="shared" ca="1" si="11"/>
        <v>0.64282971424841284</v>
      </c>
      <c r="AA38" s="331">
        <f t="shared" si="12"/>
        <v>1</v>
      </c>
    </row>
    <row r="39" spans="1:27">
      <c r="A39" s="258">
        <v>39371.598553240743</v>
      </c>
      <c r="B39" s="258">
        <v>39901.343368055554</v>
      </c>
      <c r="C39" t="s">
        <v>59</v>
      </c>
      <c r="D39" s="1">
        <v>43</v>
      </c>
      <c r="E39" s="1">
        <v>42</v>
      </c>
      <c r="F39" s="1" t="s">
        <v>46</v>
      </c>
      <c r="G39">
        <v>3</v>
      </c>
      <c r="H39">
        <v>3</v>
      </c>
      <c r="I39" s="4">
        <v>3</v>
      </c>
      <c r="J39" s="1">
        <v>2</v>
      </c>
      <c r="K39" s="1">
        <v>1</v>
      </c>
      <c r="L39" s="4">
        <v>4.6511627906976744E-2</v>
      </c>
      <c r="M39" s="4">
        <v>2.3255813953488372E-2</v>
      </c>
      <c r="N39" s="4">
        <v>2</v>
      </c>
      <c r="O39" s="3">
        <f t="shared" si="2"/>
        <v>1</v>
      </c>
      <c r="P39" s="5">
        <f t="shared" si="3"/>
        <v>20</v>
      </c>
      <c r="Q39" s="5">
        <f t="shared" si="4"/>
        <v>1</v>
      </c>
      <c r="R39" s="5">
        <f t="shared" si="5"/>
        <v>21</v>
      </c>
      <c r="S39" s="138">
        <f t="shared" si="6"/>
        <v>2</v>
      </c>
      <c r="U39" s="257">
        <v>39371.598553240743</v>
      </c>
      <c r="V39" s="257">
        <v>39901.343368055554</v>
      </c>
      <c r="W39" s="131">
        <f t="shared" si="8"/>
        <v>529.74481481481052</v>
      </c>
      <c r="X39" s="4">
        <f t="shared" si="9"/>
        <v>1.4513556570268782</v>
      </c>
      <c r="Y39" s="131">
        <f t="shared" si="10"/>
        <v>1</v>
      </c>
      <c r="Z39" s="148">
        <f t="shared" ca="1" si="11"/>
        <v>0.5451684440641601</v>
      </c>
      <c r="AA39" s="331">
        <f t="shared" si="12"/>
        <v>1</v>
      </c>
    </row>
    <row r="40" spans="1:27">
      <c r="A40" s="258">
        <v>38929.63486111111</v>
      </c>
      <c r="B40" s="258">
        <v>39901.343368055554</v>
      </c>
      <c r="C40" t="s">
        <v>60</v>
      </c>
      <c r="D40" s="1">
        <v>85</v>
      </c>
      <c r="E40" s="1">
        <v>0</v>
      </c>
      <c r="F40" s="1" t="s">
        <v>46</v>
      </c>
      <c r="G40">
        <v>6</v>
      </c>
      <c r="H40">
        <v>6</v>
      </c>
      <c r="I40" s="4">
        <v>6.0117645</v>
      </c>
      <c r="J40" s="1">
        <v>4</v>
      </c>
      <c r="K40" s="1">
        <v>4</v>
      </c>
      <c r="L40" s="4">
        <v>4.7058823529411764E-2</v>
      </c>
      <c r="M40" s="4">
        <v>4.7058823529411764E-2</v>
      </c>
      <c r="N40" s="4">
        <v>1</v>
      </c>
      <c r="O40" s="3">
        <f t="shared" si="2"/>
        <v>1</v>
      </c>
      <c r="P40" s="5">
        <f t="shared" si="3"/>
        <v>20</v>
      </c>
      <c r="Q40" s="5">
        <f t="shared" si="4"/>
        <v>1</v>
      </c>
      <c r="R40" s="5">
        <f t="shared" si="5"/>
        <v>21</v>
      </c>
      <c r="S40" s="138">
        <f t="shared" si="6"/>
        <v>0</v>
      </c>
      <c r="U40" s="257">
        <v>38929.63486111111</v>
      </c>
      <c r="V40" s="257">
        <v>39901.343368055554</v>
      </c>
      <c r="W40" s="131">
        <f t="shared" si="8"/>
        <v>971.7085069444438</v>
      </c>
      <c r="X40" s="4">
        <f t="shared" si="9"/>
        <v>2.6622150875190242</v>
      </c>
      <c r="Y40" s="131">
        <f t="shared" si="10"/>
        <v>2</v>
      </c>
      <c r="Z40" s="148">
        <f t="shared" ca="1" si="11"/>
        <v>1</v>
      </c>
      <c r="AA40" s="331">
        <f t="shared" si="12"/>
        <v>1</v>
      </c>
    </row>
    <row r="41" spans="1:27">
      <c r="A41" s="258">
        <v>38929.63486111111</v>
      </c>
      <c r="B41" s="258">
        <v>39901.343368055554</v>
      </c>
      <c r="C41" t="s">
        <v>61</v>
      </c>
      <c r="D41" s="1">
        <v>85</v>
      </c>
      <c r="E41" s="1">
        <v>0</v>
      </c>
      <c r="F41" s="1" t="s">
        <v>46</v>
      </c>
      <c r="G41">
        <v>6</v>
      </c>
      <c r="H41">
        <v>6</v>
      </c>
      <c r="I41" s="4">
        <v>6.0117645</v>
      </c>
      <c r="J41" s="1">
        <v>4</v>
      </c>
      <c r="K41" s="1">
        <v>4</v>
      </c>
      <c r="L41" s="4">
        <v>4.7058823529411764E-2</v>
      </c>
      <c r="M41" s="4">
        <v>4.7058823529411764E-2</v>
      </c>
      <c r="N41" s="4">
        <v>1</v>
      </c>
      <c r="O41" s="3">
        <f t="shared" si="2"/>
        <v>1</v>
      </c>
      <c r="P41" s="5">
        <f t="shared" si="3"/>
        <v>20</v>
      </c>
      <c r="Q41" s="5">
        <f t="shared" si="4"/>
        <v>1</v>
      </c>
      <c r="R41" s="5">
        <f t="shared" si="5"/>
        <v>21</v>
      </c>
      <c r="S41" s="138">
        <f t="shared" si="6"/>
        <v>0</v>
      </c>
      <c r="U41" s="257">
        <v>38929.63486111111</v>
      </c>
      <c r="V41" s="257">
        <v>39901.343368055554</v>
      </c>
      <c r="W41" s="131">
        <f t="shared" si="8"/>
        <v>971.7085069444438</v>
      </c>
      <c r="X41" s="4">
        <f t="shared" si="9"/>
        <v>2.6622150875190242</v>
      </c>
      <c r="Y41" s="131">
        <f t="shared" si="10"/>
        <v>2</v>
      </c>
      <c r="Z41" s="148">
        <f t="shared" ca="1" si="11"/>
        <v>1</v>
      </c>
      <c r="AA41" s="331">
        <f t="shared" si="12"/>
        <v>1</v>
      </c>
    </row>
    <row r="42" spans="1:27">
      <c r="A42" s="258">
        <v>38929.63486111111</v>
      </c>
      <c r="B42" s="258">
        <v>39901.343368055554</v>
      </c>
      <c r="C42" t="s">
        <v>62</v>
      </c>
      <c r="D42" s="1">
        <v>85</v>
      </c>
      <c r="E42" s="1">
        <v>0</v>
      </c>
      <c r="F42" s="1" t="s">
        <v>46</v>
      </c>
      <c r="G42">
        <v>7</v>
      </c>
      <c r="H42">
        <v>7</v>
      </c>
      <c r="I42" s="4">
        <v>7.0117645</v>
      </c>
      <c r="J42" s="1">
        <v>4</v>
      </c>
      <c r="K42" s="1">
        <v>4</v>
      </c>
      <c r="L42" s="4">
        <v>4.7058823529411764E-2</v>
      </c>
      <c r="M42" s="4">
        <v>4.7058823529411764E-2</v>
      </c>
      <c r="N42" s="4">
        <v>1</v>
      </c>
      <c r="O42" s="3">
        <f t="shared" si="2"/>
        <v>1</v>
      </c>
      <c r="P42" s="5">
        <f t="shared" si="3"/>
        <v>20</v>
      </c>
      <c r="Q42" s="5">
        <f t="shared" si="4"/>
        <v>1</v>
      </c>
      <c r="R42" s="5">
        <f t="shared" si="5"/>
        <v>21</v>
      </c>
      <c r="S42" s="138">
        <f t="shared" si="6"/>
        <v>0</v>
      </c>
      <c r="U42" s="257">
        <v>38929.63486111111</v>
      </c>
      <c r="V42" s="257">
        <v>39901.343368055554</v>
      </c>
      <c r="W42" s="131">
        <f t="shared" si="8"/>
        <v>971.7085069444438</v>
      </c>
      <c r="X42" s="4">
        <f t="shared" si="9"/>
        <v>2.6622150875190242</v>
      </c>
      <c r="Y42" s="131">
        <f t="shared" si="10"/>
        <v>2</v>
      </c>
      <c r="Z42" s="148">
        <f t="shared" ca="1" si="11"/>
        <v>1</v>
      </c>
      <c r="AA42" s="331">
        <f t="shared" si="12"/>
        <v>1</v>
      </c>
    </row>
    <row r="43" spans="1:27">
      <c r="A43" s="258">
        <v>38929.63486111111</v>
      </c>
      <c r="B43" s="258">
        <v>39901.343368055554</v>
      </c>
      <c r="C43" t="s">
        <v>63</v>
      </c>
      <c r="D43" s="1">
        <v>85</v>
      </c>
      <c r="E43" s="1">
        <v>0</v>
      </c>
      <c r="F43" s="1" t="s">
        <v>46</v>
      </c>
      <c r="G43">
        <v>5</v>
      </c>
      <c r="H43">
        <v>5</v>
      </c>
      <c r="I43" s="4">
        <v>5.0117645</v>
      </c>
      <c r="J43" s="1">
        <v>4</v>
      </c>
      <c r="K43" s="1">
        <v>4</v>
      </c>
      <c r="L43" s="4">
        <v>4.7058823529411764E-2</v>
      </c>
      <c r="M43" s="4">
        <v>4.7058823529411764E-2</v>
      </c>
      <c r="N43" s="4">
        <v>1</v>
      </c>
      <c r="O43" s="3">
        <f t="shared" si="2"/>
        <v>1</v>
      </c>
      <c r="P43" s="5">
        <f t="shared" si="3"/>
        <v>20</v>
      </c>
      <c r="Q43" s="5">
        <f t="shared" si="4"/>
        <v>1</v>
      </c>
      <c r="R43" s="5">
        <f t="shared" si="5"/>
        <v>21</v>
      </c>
      <c r="S43" s="138">
        <f t="shared" si="6"/>
        <v>0</v>
      </c>
      <c r="U43" s="257">
        <v>38929.63486111111</v>
      </c>
      <c r="V43" s="257">
        <v>39901.343368055554</v>
      </c>
      <c r="W43" s="131">
        <f t="shared" si="8"/>
        <v>971.7085069444438</v>
      </c>
      <c r="X43" s="4">
        <f t="shared" si="9"/>
        <v>2.6622150875190242</v>
      </c>
      <c r="Y43" s="131">
        <f t="shared" si="10"/>
        <v>2</v>
      </c>
      <c r="Z43" s="148">
        <f t="shared" ca="1" si="11"/>
        <v>1</v>
      </c>
      <c r="AA43" s="331">
        <f t="shared" si="12"/>
        <v>1</v>
      </c>
    </row>
    <row r="44" spans="1:27">
      <c r="A44" s="258">
        <v>38929.63486111111</v>
      </c>
      <c r="B44" s="258">
        <v>39901.343368055554</v>
      </c>
      <c r="C44" t="s">
        <v>64</v>
      </c>
      <c r="D44" s="1">
        <v>85</v>
      </c>
      <c r="E44" s="1">
        <v>0</v>
      </c>
      <c r="F44" s="1" t="s">
        <v>46</v>
      </c>
      <c r="G44">
        <v>7</v>
      </c>
      <c r="H44">
        <v>7</v>
      </c>
      <c r="I44" s="4">
        <v>7.0117645</v>
      </c>
      <c r="J44" s="1">
        <v>4</v>
      </c>
      <c r="K44" s="1">
        <v>4</v>
      </c>
      <c r="L44" s="4">
        <v>4.7058823529411764E-2</v>
      </c>
      <c r="M44" s="4">
        <v>4.7058823529411764E-2</v>
      </c>
      <c r="N44" s="4">
        <v>1</v>
      </c>
      <c r="O44" s="3">
        <f t="shared" si="2"/>
        <v>1</v>
      </c>
      <c r="P44" s="5">
        <f t="shared" si="3"/>
        <v>20</v>
      </c>
      <c r="Q44" s="5">
        <f t="shared" si="4"/>
        <v>1</v>
      </c>
      <c r="R44" s="5">
        <f t="shared" si="5"/>
        <v>21</v>
      </c>
      <c r="S44" s="138">
        <f t="shared" si="6"/>
        <v>0</v>
      </c>
      <c r="U44" s="257">
        <v>38929.63486111111</v>
      </c>
      <c r="V44" s="257">
        <v>39901.343368055554</v>
      </c>
      <c r="W44" s="131">
        <f t="shared" si="8"/>
        <v>971.7085069444438</v>
      </c>
      <c r="X44" s="4">
        <f t="shared" si="9"/>
        <v>2.6622150875190242</v>
      </c>
      <c r="Y44" s="131">
        <f t="shared" si="10"/>
        <v>2</v>
      </c>
      <c r="Z44" s="148">
        <f t="shared" ca="1" si="11"/>
        <v>1</v>
      </c>
      <c r="AA44" s="331">
        <f t="shared" si="12"/>
        <v>1</v>
      </c>
    </row>
    <row r="45" spans="1:27">
      <c r="A45" s="258">
        <v>38929.63486111111</v>
      </c>
      <c r="B45" s="258">
        <v>39901.343368055554</v>
      </c>
      <c r="C45" t="s">
        <v>65</v>
      </c>
      <c r="D45" s="1">
        <v>85</v>
      </c>
      <c r="E45" s="1">
        <v>0</v>
      </c>
      <c r="F45" s="1" t="s">
        <v>46</v>
      </c>
      <c r="G45">
        <v>6</v>
      </c>
      <c r="H45">
        <v>6</v>
      </c>
      <c r="I45" s="4">
        <v>6.0117645</v>
      </c>
      <c r="J45" s="1">
        <v>4</v>
      </c>
      <c r="K45" s="1">
        <v>4</v>
      </c>
      <c r="L45" s="4">
        <v>4.7058823529411764E-2</v>
      </c>
      <c r="M45" s="4">
        <v>4.7058823529411764E-2</v>
      </c>
      <c r="N45" s="4">
        <v>1</v>
      </c>
      <c r="O45" s="3">
        <f t="shared" si="2"/>
        <v>1</v>
      </c>
      <c r="P45" s="5">
        <f t="shared" si="3"/>
        <v>20</v>
      </c>
      <c r="Q45" s="5">
        <f t="shared" si="4"/>
        <v>1</v>
      </c>
      <c r="R45" s="5">
        <f t="shared" si="5"/>
        <v>21</v>
      </c>
      <c r="S45" s="138">
        <f t="shared" si="6"/>
        <v>0</v>
      </c>
      <c r="U45" s="257">
        <v>38929.63486111111</v>
      </c>
      <c r="V45" s="257">
        <v>39901.343368055554</v>
      </c>
      <c r="W45" s="131">
        <f t="shared" si="8"/>
        <v>971.7085069444438</v>
      </c>
      <c r="X45" s="4">
        <f t="shared" si="9"/>
        <v>2.6622150875190242</v>
      </c>
      <c r="Y45" s="131">
        <f t="shared" si="10"/>
        <v>2</v>
      </c>
      <c r="Z45" s="148">
        <f t="shared" ca="1" si="11"/>
        <v>1</v>
      </c>
      <c r="AA45" s="331">
        <f t="shared" si="12"/>
        <v>1</v>
      </c>
    </row>
    <row r="46" spans="1:27">
      <c r="A46" s="258">
        <v>38929.63486111111</v>
      </c>
      <c r="B46" s="258">
        <v>39901.343368055554</v>
      </c>
      <c r="C46" t="s">
        <v>66</v>
      </c>
      <c r="D46" s="1">
        <v>85</v>
      </c>
      <c r="E46" s="1">
        <v>0</v>
      </c>
      <c r="F46" s="1" t="s">
        <v>46</v>
      </c>
      <c r="G46">
        <v>7</v>
      </c>
      <c r="H46">
        <v>7</v>
      </c>
      <c r="I46" s="4">
        <v>7.0117645</v>
      </c>
      <c r="J46" s="1">
        <v>4</v>
      </c>
      <c r="K46" s="1">
        <v>4</v>
      </c>
      <c r="L46" s="4">
        <v>4.7058823529411764E-2</v>
      </c>
      <c r="M46" s="4">
        <v>4.7058823529411764E-2</v>
      </c>
      <c r="N46" s="4">
        <v>1</v>
      </c>
      <c r="O46" s="3">
        <f t="shared" si="2"/>
        <v>1</v>
      </c>
      <c r="P46" s="5">
        <f t="shared" si="3"/>
        <v>20</v>
      </c>
      <c r="Q46" s="5">
        <f t="shared" si="4"/>
        <v>1</v>
      </c>
      <c r="R46" s="5">
        <f t="shared" si="5"/>
        <v>21</v>
      </c>
      <c r="S46" s="138">
        <f t="shared" si="6"/>
        <v>0</v>
      </c>
      <c r="U46" s="257">
        <v>38929.63486111111</v>
      </c>
      <c r="V46" s="257">
        <v>39901.343368055554</v>
      </c>
      <c r="W46" s="131">
        <f t="shared" si="8"/>
        <v>971.7085069444438</v>
      </c>
      <c r="X46" s="4">
        <f t="shared" si="9"/>
        <v>2.6622150875190242</v>
      </c>
      <c r="Y46" s="131">
        <f t="shared" si="10"/>
        <v>2</v>
      </c>
      <c r="Z46" s="148">
        <f t="shared" ca="1" si="11"/>
        <v>1</v>
      </c>
      <c r="AA46" s="331">
        <f t="shared" si="12"/>
        <v>1</v>
      </c>
    </row>
    <row r="47" spans="1:27">
      <c r="A47" s="258">
        <v>38929.63486111111</v>
      </c>
      <c r="B47" s="258">
        <v>39901.343368055554</v>
      </c>
      <c r="C47" t="s">
        <v>67</v>
      </c>
      <c r="D47" s="1">
        <v>85</v>
      </c>
      <c r="E47" s="1">
        <v>0</v>
      </c>
      <c r="F47" s="1" t="s">
        <v>46</v>
      </c>
      <c r="G47">
        <v>6</v>
      </c>
      <c r="H47">
        <v>6</v>
      </c>
      <c r="I47" s="4">
        <v>6.0117645</v>
      </c>
      <c r="J47" s="1">
        <v>4</v>
      </c>
      <c r="K47" s="1">
        <v>4</v>
      </c>
      <c r="L47" s="4">
        <v>4.7058823529411764E-2</v>
      </c>
      <c r="M47" s="4">
        <v>4.7058823529411764E-2</v>
      </c>
      <c r="N47" s="4">
        <v>1</v>
      </c>
      <c r="O47" s="3">
        <f t="shared" si="2"/>
        <v>1</v>
      </c>
      <c r="P47" s="5">
        <f t="shared" si="3"/>
        <v>20</v>
      </c>
      <c r="Q47" s="5">
        <f t="shared" si="4"/>
        <v>1</v>
      </c>
      <c r="R47" s="5">
        <f t="shared" si="5"/>
        <v>21</v>
      </c>
      <c r="S47" s="138">
        <f t="shared" si="6"/>
        <v>0</v>
      </c>
      <c r="U47" s="257">
        <v>38929.63486111111</v>
      </c>
      <c r="V47" s="257">
        <v>39901.343368055554</v>
      </c>
      <c r="W47" s="131">
        <f t="shared" si="8"/>
        <v>971.7085069444438</v>
      </c>
      <c r="X47" s="4">
        <f t="shared" si="9"/>
        <v>2.6622150875190242</v>
      </c>
      <c r="Y47" s="131">
        <f t="shared" si="10"/>
        <v>2</v>
      </c>
      <c r="Z47" s="148">
        <f t="shared" ca="1" si="11"/>
        <v>1</v>
      </c>
      <c r="AA47" s="331">
        <f t="shared" si="12"/>
        <v>1</v>
      </c>
    </row>
    <row r="48" spans="1:27">
      <c r="A48" s="258">
        <v>38929.63486111111</v>
      </c>
      <c r="B48" s="258">
        <v>39901.343368055554</v>
      </c>
      <c r="C48" t="s">
        <v>68</v>
      </c>
      <c r="D48" s="1">
        <v>85</v>
      </c>
      <c r="E48" s="1">
        <v>0</v>
      </c>
      <c r="F48" s="1" t="s">
        <v>46</v>
      </c>
      <c r="G48">
        <v>8</v>
      </c>
      <c r="H48">
        <v>8</v>
      </c>
      <c r="I48" s="4">
        <v>8.0117650000000005</v>
      </c>
      <c r="J48" s="1">
        <v>4</v>
      </c>
      <c r="K48" s="1">
        <v>4</v>
      </c>
      <c r="L48" s="4">
        <v>4.7058823529411764E-2</v>
      </c>
      <c r="M48" s="4">
        <v>4.7058823529411764E-2</v>
      </c>
      <c r="N48" s="4">
        <v>1</v>
      </c>
      <c r="O48" s="3">
        <f t="shared" si="2"/>
        <v>1</v>
      </c>
      <c r="P48" s="5">
        <f t="shared" si="3"/>
        <v>20</v>
      </c>
      <c r="Q48" s="5">
        <f t="shared" si="4"/>
        <v>1</v>
      </c>
      <c r="R48" s="5">
        <f t="shared" si="5"/>
        <v>21</v>
      </c>
      <c r="S48" s="138">
        <f t="shared" si="6"/>
        <v>0</v>
      </c>
      <c r="U48" s="257">
        <v>38929.63486111111</v>
      </c>
      <c r="V48" s="257">
        <v>39901.343368055554</v>
      </c>
      <c r="W48" s="131">
        <f t="shared" si="8"/>
        <v>971.7085069444438</v>
      </c>
      <c r="X48" s="4">
        <f t="shared" si="9"/>
        <v>2.6622150875190242</v>
      </c>
      <c r="Y48" s="131">
        <f t="shared" si="10"/>
        <v>2</v>
      </c>
      <c r="Z48" s="148">
        <f t="shared" ca="1" si="11"/>
        <v>1</v>
      </c>
      <c r="AA48" s="331">
        <f t="shared" si="12"/>
        <v>1</v>
      </c>
    </row>
    <row r="49" spans="1:27">
      <c r="A49" s="258">
        <v>38929.63486111111</v>
      </c>
      <c r="B49" s="258">
        <v>39901.343368055554</v>
      </c>
      <c r="C49" t="s">
        <v>69</v>
      </c>
      <c r="D49" s="1">
        <v>85</v>
      </c>
      <c r="E49" s="1">
        <v>0</v>
      </c>
      <c r="F49" s="1" t="s">
        <v>46</v>
      </c>
      <c r="G49">
        <v>6</v>
      </c>
      <c r="H49">
        <v>6</v>
      </c>
      <c r="I49" s="4">
        <v>6.0117645</v>
      </c>
      <c r="J49" s="1">
        <v>4</v>
      </c>
      <c r="K49" s="1">
        <v>4</v>
      </c>
      <c r="L49" s="4">
        <v>4.7058823529411764E-2</v>
      </c>
      <c r="M49" s="4">
        <v>4.7058823529411764E-2</v>
      </c>
      <c r="N49" s="4">
        <v>1</v>
      </c>
      <c r="O49" s="3">
        <f t="shared" si="2"/>
        <v>1</v>
      </c>
      <c r="P49" s="5">
        <f t="shared" si="3"/>
        <v>20</v>
      </c>
      <c r="Q49" s="5">
        <f t="shared" si="4"/>
        <v>1</v>
      </c>
      <c r="R49" s="5">
        <f t="shared" si="5"/>
        <v>21</v>
      </c>
      <c r="S49" s="138">
        <f t="shared" si="6"/>
        <v>0</v>
      </c>
      <c r="U49" s="257">
        <v>38929.63486111111</v>
      </c>
      <c r="V49" s="257">
        <v>39901.343368055554</v>
      </c>
      <c r="W49" s="131">
        <f t="shared" si="8"/>
        <v>971.7085069444438</v>
      </c>
      <c r="X49" s="4">
        <f t="shared" si="9"/>
        <v>2.6622150875190242</v>
      </c>
      <c r="Y49" s="131">
        <f t="shared" si="10"/>
        <v>2</v>
      </c>
      <c r="Z49" s="148">
        <f t="shared" ca="1" si="11"/>
        <v>1</v>
      </c>
      <c r="AA49" s="331">
        <f t="shared" si="12"/>
        <v>1</v>
      </c>
    </row>
    <row r="50" spans="1:27">
      <c r="A50" s="258">
        <v>38929.63486111111</v>
      </c>
      <c r="B50" s="258">
        <v>39901.343368055554</v>
      </c>
      <c r="C50" t="s">
        <v>70</v>
      </c>
      <c r="D50" s="1">
        <v>85</v>
      </c>
      <c r="E50" s="1">
        <v>0</v>
      </c>
      <c r="F50" s="1" t="s">
        <v>46</v>
      </c>
      <c r="G50">
        <v>6</v>
      </c>
      <c r="H50">
        <v>6</v>
      </c>
      <c r="I50" s="4">
        <v>6.0117645</v>
      </c>
      <c r="J50" s="1">
        <v>4</v>
      </c>
      <c r="K50" s="1">
        <v>4</v>
      </c>
      <c r="L50" s="4">
        <v>4.7058823529411764E-2</v>
      </c>
      <c r="M50" s="4">
        <v>4.7058823529411764E-2</v>
      </c>
      <c r="N50" s="4">
        <v>1</v>
      </c>
      <c r="O50" s="3">
        <f t="shared" si="2"/>
        <v>1</v>
      </c>
      <c r="P50" s="5">
        <f t="shared" si="3"/>
        <v>20</v>
      </c>
      <c r="Q50" s="5">
        <f t="shared" si="4"/>
        <v>1</v>
      </c>
      <c r="R50" s="5">
        <f t="shared" si="5"/>
        <v>21</v>
      </c>
      <c r="S50" s="138">
        <f t="shared" si="6"/>
        <v>0</v>
      </c>
      <c r="U50" s="257">
        <v>38929.63486111111</v>
      </c>
      <c r="V50" s="257">
        <v>39901.343368055554</v>
      </c>
      <c r="W50" s="131">
        <f t="shared" si="8"/>
        <v>971.7085069444438</v>
      </c>
      <c r="X50" s="4">
        <f t="shared" si="9"/>
        <v>2.6622150875190242</v>
      </c>
      <c r="Y50" s="131">
        <f t="shared" si="10"/>
        <v>2</v>
      </c>
      <c r="Z50" s="148">
        <f t="shared" ca="1" si="11"/>
        <v>1</v>
      </c>
      <c r="AA50" s="331">
        <f t="shared" si="12"/>
        <v>1</v>
      </c>
    </row>
    <row r="51" spans="1:27">
      <c r="A51" s="258">
        <v>38929.63486111111</v>
      </c>
      <c r="B51" s="258">
        <v>39901.343368055554</v>
      </c>
      <c r="C51" t="s">
        <v>71</v>
      </c>
      <c r="D51" s="1">
        <v>85</v>
      </c>
      <c r="E51" s="1">
        <v>0</v>
      </c>
      <c r="F51" s="1" t="s">
        <v>46</v>
      </c>
      <c r="G51">
        <v>5</v>
      </c>
      <c r="H51">
        <v>5</v>
      </c>
      <c r="I51" s="4">
        <v>5.0117645</v>
      </c>
      <c r="J51" s="1">
        <v>4</v>
      </c>
      <c r="K51" s="1">
        <v>4</v>
      </c>
      <c r="L51" s="4">
        <v>4.7058823529411764E-2</v>
      </c>
      <c r="M51" s="4">
        <v>4.7058823529411764E-2</v>
      </c>
      <c r="N51" s="4">
        <v>1</v>
      </c>
      <c r="O51" s="3">
        <f t="shared" si="2"/>
        <v>1</v>
      </c>
      <c r="P51" s="5">
        <f t="shared" si="3"/>
        <v>20</v>
      </c>
      <c r="Q51" s="5">
        <f t="shared" si="4"/>
        <v>1</v>
      </c>
      <c r="R51" s="5">
        <f t="shared" si="5"/>
        <v>21</v>
      </c>
      <c r="S51" s="138">
        <f t="shared" si="6"/>
        <v>0</v>
      </c>
      <c r="U51" s="257">
        <v>38929.63486111111</v>
      </c>
      <c r="V51" s="257">
        <v>39901.343368055554</v>
      </c>
      <c r="W51" s="131">
        <f t="shared" si="8"/>
        <v>971.7085069444438</v>
      </c>
      <c r="X51" s="4">
        <f t="shared" si="9"/>
        <v>2.6622150875190242</v>
      </c>
      <c r="Y51" s="131">
        <f t="shared" si="10"/>
        <v>2</v>
      </c>
      <c r="Z51" s="148">
        <f t="shared" ca="1" si="11"/>
        <v>1</v>
      </c>
      <c r="AA51" s="331">
        <f t="shared" si="12"/>
        <v>1</v>
      </c>
    </row>
    <row r="52" spans="1:27">
      <c r="A52" s="258">
        <v>39266.492118055554</v>
      </c>
      <c r="B52" s="258">
        <v>39901.343368055554</v>
      </c>
      <c r="C52" t="s">
        <v>72</v>
      </c>
      <c r="D52" s="1">
        <v>52</v>
      </c>
      <c r="E52" s="1">
        <v>33</v>
      </c>
      <c r="F52" s="1" t="s">
        <v>46</v>
      </c>
      <c r="G52">
        <v>7</v>
      </c>
      <c r="H52">
        <v>7</v>
      </c>
      <c r="I52" s="4">
        <v>7</v>
      </c>
      <c r="J52" s="1">
        <v>3</v>
      </c>
      <c r="K52" s="1">
        <v>2</v>
      </c>
      <c r="L52" s="4">
        <v>5.7692307692307696E-2</v>
      </c>
      <c r="M52" s="4">
        <v>3.8461538461538464E-2</v>
      </c>
      <c r="N52" s="4">
        <v>1.5</v>
      </c>
      <c r="O52" s="3">
        <f t="shared" si="2"/>
        <v>1</v>
      </c>
      <c r="P52" s="5">
        <f t="shared" si="3"/>
        <v>20</v>
      </c>
      <c r="Q52" s="5">
        <f t="shared" si="4"/>
        <v>1</v>
      </c>
      <c r="R52" s="5">
        <f t="shared" si="5"/>
        <v>21</v>
      </c>
      <c r="S52" s="138">
        <f t="shared" si="6"/>
        <v>1</v>
      </c>
      <c r="U52" s="257">
        <v>39266.492118055554</v>
      </c>
      <c r="V52" s="257">
        <v>39901.343368055554</v>
      </c>
      <c r="W52" s="131">
        <f t="shared" si="8"/>
        <v>634.85124999999971</v>
      </c>
      <c r="X52" s="4">
        <f t="shared" si="9"/>
        <v>1.7393184931506842</v>
      </c>
      <c r="Y52" s="131">
        <f t="shared" si="10"/>
        <v>1</v>
      </c>
      <c r="Z52" s="148">
        <f t="shared" ca="1" si="11"/>
        <v>0.65333507472966534</v>
      </c>
      <c r="AA52" s="331">
        <f t="shared" si="12"/>
        <v>1</v>
      </c>
    </row>
    <row r="53" spans="1:27">
      <c r="A53" s="258">
        <v>39266.492118055554</v>
      </c>
      <c r="B53" s="258">
        <v>39901.343368055554</v>
      </c>
      <c r="C53" t="s">
        <v>73</v>
      </c>
      <c r="D53" s="1">
        <v>52</v>
      </c>
      <c r="E53" s="1">
        <v>33</v>
      </c>
      <c r="F53" s="1" t="s">
        <v>46</v>
      </c>
      <c r="G53">
        <v>2</v>
      </c>
      <c r="H53">
        <v>3</v>
      </c>
      <c r="I53" s="4">
        <v>2.9807692000000001</v>
      </c>
      <c r="J53" s="1">
        <v>3</v>
      </c>
      <c r="K53" s="1">
        <v>1</v>
      </c>
      <c r="L53" s="4">
        <v>5.7692307692307696E-2</v>
      </c>
      <c r="M53" s="4">
        <v>1.9230769230769232E-2</v>
      </c>
      <c r="N53" s="4">
        <v>3</v>
      </c>
      <c r="O53" s="3">
        <f t="shared" si="2"/>
        <v>1.5</v>
      </c>
      <c r="P53" s="5">
        <f t="shared" si="3"/>
        <v>20</v>
      </c>
      <c r="Q53" s="5">
        <f t="shared" si="4"/>
        <v>1</v>
      </c>
      <c r="R53" s="5">
        <f t="shared" si="5"/>
        <v>21</v>
      </c>
      <c r="S53" s="138">
        <f t="shared" si="6"/>
        <v>1</v>
      </c>
      <c r="U53" s="257">
        <v>39266.492118055554</v>
      </c>
      <c r="V53" s="257">
        <v>39901.343368055554</v>
      </c>
      <c r="W53" s="131">
        <f t="shared" si="8"/>
        <v>634.85124999999971</v>
      </c>
      <c r="X53" s="4">
        <f t="shared" si="9"/>
        <v>1.7393184931506842</v>
      </c>
      <c r="Y53" s="131">
        <f t="shared" si="10"/>
        <v>1</v>
      </c>
      <c r="Z53" s="148">
        <f t="shared" ca="1" si="11"/>
        <v>0.65333507472966534</v>
      </c>
      <c r="AA53" s="331">
        <f t="shared" si="12"/>
        <v>1</v>
      </c>
    </row>
    <row r="54" spans="1:27">
      <c r="A54" s="258">
        <v>38929.63486111111</v>
      </c>
      <c r="B54" s="258">
        <v>39901.343368055554</v>
      </c>
      <c r="C54" t="s">
        <v>74</v>
      </c>
      <c r="D54" s="1">
        <v>85</v>
      </c>
      <c r="E54" s="1">
        <v>0</v>
      </c>
      <c r="F54" s="1" t="s">
        <v>46</v>
      </c>
      <c r="G54">
        <v>7</v>
      </c>
      <c r="H54">
        <v>6</v>
      </c>
      <c r="I54" s="4">
        <v>6.2823529999999996</v>
      </c>
      <c r="J54" s="1">
        <v>5</v>
      </c>
      <c r="K54" s="1">
        <v>5</v>
      </c>
      <c r="L54" s="4">
        <v>5.8823529411764705E-2</v>
      </c>
      <c r="M54" s="4">
        <v>5.8823529411764705E-2</v>
      </c>
      <c r="N54" s="4">
        <v>1</v>
      </c>
      <c r="O54" s="3">
        <f t="shared" si="2"/>
        <v>0.8571428571428571</v>
      </c>
      <c r="P54" s="5">
        <f t="shared" si="3"/>
        <v>20</v>
      </c>
      <c r="Q54" s="5">
        <f t="shared" si="4"/>
        <v>1</v>
      </c>
      <c r="R54" s="5">
        <f t="shared" si="5"/>
        <v>21</v>
      </c>
      <c r="S54" s="138">
        <f t="shared" si="6"/>
        <v>0</v>
      </c>
      <c r="U54" s="257">
        <v>38929.63486111111</v>
      </c>
      <c r="V54" s="257">
        <v>39901.343368055554</v>
      </c>
      <c r="W54" s="131">
        <f t="shared" si="8"/>
        <v>971.7085069444438</v>
      </c>
      <c r="X54" s="4">
        <f t="shared" si="9"/>
        <v>2.6622150875190242</v>
      </c>
      <c r="Y54" s="131">
        <f t="shared" si="10"/>
        <v>2</v>
      </c>
      <c r="Z54" s="148">
        <f t="shared" ca="1" si="11"/>
        <v>1</v>
      </c>
      <c r="AA54" s="331">
        <f t="shared" si="12"/>
        <v>1</v>
      </c>
    </row>
    <row r="55" spans="1:27">
      <c r="A55" s="258">
        <v>38929.63486111111</v>
      </c>
      <c r="B55" s="258">
        <v>39901.343368055554</v>
      </c>
      <c r="C55" t="s">
        <v>75</v>
      </c>
      <c r="D55" s="1">
        <v>85</v>
      </c>
      <c r="E55" s="1">
        <v>0</v>
      </c>
      <c r="F55" s="1" t="s">
        <v>46</v>
      </c>
      <c r="G55">
        <v>7</v>
      </c>
      <c r="H55">
        <v>6</v>
      </c>
      <c r="I55" s="4">
        <v>6.2823529999999996</v>
      </c>
      <c r="J55" s="1">
        <v>5</v>
      </c>
      <c r="K55" s="1">
        <v>5</v>
      </c>
      <c r="L55" s="4">
        <v>5.8823529411764705E-2</v>
      </c>
      <c r="M55" s="4">
        <v>5.8823529411764705E-2</v>
      </c>
      <c r="N55" s="4">
        <v>1</v>
      </c>
      <c r="O55" s="3">
        <f t="shared" si="2"/>
        <v>0.8571428571428571</v>
      </c>
      <c r="P55" s="5">
        <f t="shared" si="3"/>
        <v>20</v>
      </c>
      <c r="Q55" s="5">
        <f t="shared" si="4"/>
        <v>1</v>
      </c>
      <c r="R55" s="5">
        <f t="shared" si="5"/>
        <v>21</v>
      </c>
      <c r="S55" s="138">
        <f t="shared" si="6"/>
        <v>0</v>
      </c>
      <c r="U55" s="257">
        <v>38929.63486111111</v>
      </c>
      <c r="V55" s="257">
        <v>39901.343368055554</v>
      </c>
      <c r="W55" s="131">
        <f t="shared" si="8"/>
        <v>971.7085069444438</v>
      </c>
      <c r="X55" s="4">
        <f t="shared" si="9"/>
        <v>2.6622150875190242</v>
      </c>
      <c r="Y55" s="131">
        <f t="shared" si="10"/>
        <v>2</v>
      </c>
      <c r="Z55" s="148">
        <f t="shared" ca="1" si="11"/>
        <v>1</v>
      </c>
      <c r="AA55" s="331">
        <f t="shared" si="12"/>
        <v>1</v>
      </c>
    </row>
    <row r="56" spans="1:27">
      <c r="A56" s="258">
        <v>39633.627465277779</v>
      </c>
      <c r="B56" s="258">
        <v>39901.343368055554</v>
      </c>
      <c r="C56" t="s">
        <v>76</v>
      </c>
      <c r="D56" s="1">
        <v>15</v>
      </c>
      <c r="E56" s="1">
        <v>70</v>
      </c>
      <c r="F56" s="1" t="s">
        <v>46</v>
      </c>
      <c r="G56">
        <v>6</v>
      </c>
      <c r="H56">
        <v>7</v>
      </c>
      <c r="I56" s="4">
        <v>6.8</v>
      </c>
      <c r="J56" s="1">
        <v>1</v>
      </c>
      <c r="K56" s="1">
        <v>1</v>
      </c>
      <c r="L56" s="4">
        <v>6.6666666666666666E-2</v>
      </c>
      <c r="M56" s="4">
        <v>6.6666666666666666E-2</v>
      </c>
      <c r="N56" s="4">
        <v>1</v>
      </c>
      <c r="O56" s="3">
        <f t="shared" si="2"/>
        <v>1.1666666666666667</v>
      </c>
      <c r="P56" s="5">
        <f t="shared" si="3"/>
        <v>20</v>
      </c>
      <c r="Q56" s="5">
        <f t="shared" si="4"/>
        <v>1</v>
      </c>
      <c r="R56" s="5">
        <f t="shared" si="5"/>
        <v>21</v>
      </c>
      <c r="S56" s="138">
        <f t="shared" si="6"/>
        <v>2</v>
      </c>
      <c r="U56" s="257">
        <v>39633.627465277779</v>
      </c>
      <c r="V56" s="257">
        <v>39901.343368055554</v>
      </c>
      <c r="W56" s="131">
        <f t="shared" si="8"/>
        <v>267.71590277777432</v>
      </c>
      <c r="X56" s="4">
        <f t="shared" si="9"/>
        <v>0.73346822678842283</v>
      </c>
      <c r="Y56" s="131">
        <f t="shared" si="10"/>
        <v>0</v>
      </c>
      <c r="Z56" s="148">
        <f t="shared" ca="1" si="11"/>
        <v>0.27551050635505103</v>
      </c>
      <c r="AA56" s="331">
        <f t="shared" si="12"/>
        <v>1</v>
      </c>
    </row>
    <row r="57" spans="1:27">
      <c r="A57" s="258">
        <v>38929.63486111111</v>
      </c>
      <c r="B57" s="258">
        <v>39901.343368055554</v>
      </c>
      <c r="C57" t="s">
        <v>77</v>
      </c>
      <c r="D57" s="1">
        <v>85</v>
      </c>
      <c r="E57" s="1">
        <v>0</v>
      </c>
      <c r="F57" s="1" t="s">
        <v>46</v>
      </c>
      <c r="G57">
        <v>6</v>
      </c>
      <c r="H57">
        <v>7</v>
      </c>
      <c r="I57" s="4">
        <v>6.4352939999999998</v>
      </c>
      <c r="J57" s="1">
        <v>6</v>
      </c>
      <c r="K57" s="1">
        <v>5</v>
      </c>
      <c r="L57" s="4">
        <v>7.0588235294117646E-2</v>
      </c>
      <c r="M57" s="4">
        <v>5.8823529411764705E-2</v>
      </c>
      <c r="N57" s="4">
        <v>1.2</v>
      </c>
      <c r="O57" s="3">
        <f t="shared" si="2"/>
        <v>1.1666666666666667</v>
      </c>
      <c r="P57" s="5">
        <f t="shared" si="3"/>
        <v>20</v>
      </c>
      <c r="Q57" s="5">
        <f t="shared" si="4"/>
        <v>1</v>
      </c>
      <c r="R57" s="5">
        <f t="shared" si="5"/>
        <v>21</v>
      </c>
      <c r="S57" s="138">
        <f t="shared" si="6"/>
        <v>0</v>
      </c>
      <c r="U57" s="257">
        <v>38929.63486111111</v>
      </c>
      <c r="V57" s="257">
        <v>39901.343368055554</v>
      </c>
      <c r="W57" s="131">
        <f t="shared" si="8"/>
        <v>971.7085069444438</v>
      </c>
      <c r="X57" s="4">
        <f t="shared" si="9"/>
        <v>2.6622150875190242</v>
      </c>
      <c r="Y57" s="131">
        <f t="shared" si="10"/>
        <v>2</v>
      </c>
      <c r="Z57" s="148">
        <f t="shared" ca="1" si="11"/>
        <v>1</v>
      </c>
      <c r="AA57" s="331">
        <f t="shared" si="12"/>
        <v>1</v>
      </c>
    </row>
    <row r="58" spans="1:27">
      <c r="A58" s="258">
        <v>38929.63486111111</v>
      </c>
      <c r="B58" s="258">
        <v>39901.343368055554</v>
      </c>
      <c r="C58" t="s">
        <v>78</v>
      </c>
      <c r="D58" s="1">
        <v>85</v>
      </c>
      <c r="E58" s="1">
        <v>0</v>
      </c>
      <c r="F58" s="1" t="s">
        <v>46</v>
      </c>
      <c r="G58">
        <v>18</v>
      </c>
      <c r="H58">
        <v>18</v>
      </c>
      <c r="I58" s="4">
        <v>18.011765</v>
      </c>
      <c r="J58" s="1">
        <v>6</v>
      </c>
      <c r="K58" s="1">
        <v>5</v>
      </c>
      <c r="L58" s="4">
        <v>7.0588235294117646E-2</v>
      </c>
      <c r="M58" s="4">
        <v>5.8823529411764705E-2</v>
      </c>
      <c r="N58" s="4">
        <v>1.2</v>
      </c>
      <c r="O58" s="3">
        <f t="shared" si="2"/>
        <v>1</v>
      </c>
      <c r="P58" s="5">
        <f t="shared" si="3"/>
        <v>20</v>
      </c>
      <c r="Q58" s="5">
        <f t="shared" si="4"/>
        <v>1</v>
      </c>
      <c r="R58" s="5">
        <f t="shared" si="5"/>
        <v>21</v>
      </c>
      <c r="S58" s="138">
        <f t="shared" si="6"/>
        <v>0</v>
      </c>
      <c r="U58" s="257">
        <v>38929.63486111111</v>
      </c>
      <c r="V58" s="257">
        <v>39901.343368055554</v>
      </c>
      <c r="W58" s="131">
        <f t="shared" si="8"/>
        <v>971.7085069444438</v>
      </c>
      <c r="X58" s="4">
        <f t="shared" si="9"/>
        <v>2.6622150875190242</v>
      </c>
      <c r="Y58" s="131">
        <f t="shared" si="10"/>
        <v>2</v>
      </c>
      <c r="Z58" s="148">
        <f t="shared" ca="1" si="11"/>
        <v>1</v>
      </c>
      <c r="AA58" s="331">
        <f t="shared" si="12"/>
        <v>1</v>
      </c>
    </row>
    <row r="59" spans="1:27">
      <c r="A59" s="258">
        <v>38929.63486111111</v>
      </c>
      <c r="B59" s="258">
        <v>39901.343368055554</v>
      </c>
      <c r="C59" t="s">
        <v>79</v>
      </c>
      <c r="D59" s="1">
        <v>85</v>
      </c>
      <c r="E59" s="1">
        <v>0</v>
      </c>
      <c r="F59" s="1" t="s">
        <v>46</v>
      </c>
      <c r="G59">
        <v>11</v>
      </c>
      <c r="H59">
        <v>11</v>
      </c>
      <c r="I59" s="4">
        <v>11.011765</v>
      </c>
      <c r="J59" s="1">
        <v>6</v>
      </c>
      <c r="K59" s="1">
        <v>5</v>
      </c>
      <c r="L59" s="4">
        <v>7.0588235294117646E-2</v>
      </c>
      <c r="M59" s="4">
        <v>5.8823529411764705E-2</v>
      </c>
      <c r="N59" s="4">
        <v>1.2</v>
      </c>
      <c r="O59" s="3">
        <f t="shared" si="2"/>
        <v>1</v>
      </c>
      <c r="P59" s="5">
        <f t="shared" si="3"/>
        <v>20</v>
      </c>
      <c r="Q59" s="5">
        <f t="shared" si="4"/>
        <v>1</v>
      </c>
      <c r="R59" s="5">
        <f t="shared" si="5"/>
        <v>21</v>
      </c>
      <c r="S59" s="138">
        <f t="shared" si="6"/>
        <v>0</v>
      </c>
      <c r="U59" s="257">
        <v>38929.63486111111</v>
      </c>
      <c r="V59" s="257">
        <v>39901.343368055554</v>
      </c>
      <c r="W59" s="131">
        <f t="shared" si="8"/>
        <v>971.7085069444438</v>
      </c>
      <c r="X59" s="4">
        <f t="shared" si="9"/>
        <v>2.6622150875190242</v>
      </c>
      <c r="Y59" s="131">
        <f t="shared" si="10"/>
        <v>2</v>
      </c>
      <c r="Z59" s="148">
        <f t="shared" ca="1" si="11"/>
        <v>1</v>
      </c>
      <c r="AA59" s="331">
        <f t="shared" si="12"/>
        <v>1</v>
      </c>
    </row>
    <row r="60" spans="1:27">
      <c r="A60" s="258">
        <v>38929.63486111111</v>
      </c>
      <c r="B60" s="258">
        <v>39901.343368055554</v>
      </c>
      <c r="C60" t="s">
        <v>80</v>
      </c>
      <c r="D60" s="1">
        <v>85</v>
      </c>
      <c r="E60" s="1">
        <v>0</v>
      </c>
      <c r="F60" s="1" t="s">
        <v>46</v>
      </c>
      <c r="G60">
        <v>12</v>
      </c>
      <c r="H60">
        <v>12</v>
      </c>
      <c r="I60" s="4">
        <v>12.011765</v>
      </c>
      <c r="J60" s="1">
        <v>6</v>
      </c>
      <c r="K60" s="1">
        <v>5</v>
      </c>
      <c r="L60" s="4">
        <v>7.0588235294117646E-2</v>
      </c>
      <c r="M60" s="4">
        <v>5.8823529411764705E-2</v>
      </c>
      <c r="N60" s="4">
        <v>1.2</v>
      </c>
      <c r="O60" s="3">
        <f t="shared" si="2"/>
        <v>1</v>
      </c>
      <c r="P60" s="5">
        <f t="shared" si="3"/>
        <v>20</v>
      </c>
      <c r="Q60" s="5">
        <f t="shared" si="4"/>
        <v>1</v>
      </c>
      <c r="R60" s="5">
        <f t="shared" si="5"/>
        <v>21</v>
      </c>
      <c r="S60" s="138">
        <f t="shared" si="6"/>
        <v>0</v>
      </c>
      <c r="U60" s="257">
        <v>38929.63486111111</v>
      </c>
      <c r="V60" s="257">
        <v>39901.343368055554</v>
      </c>
      <c r="W60" s="131">
        <f t="shared" si="8"/>
        <v>971.7085069444438</v>
      </c>
      <c r="X60" s="4">
        <f t="shared" si="9"/>
        <v>2.6622150875190242</v>
      </c>
      <c r="Y60" s="131">
        <f t="shared" si="10"/>
        <v>2</v>
      </c>
      <c r="Z60" s="148">
        <f t="shared" ca="1" si="11"/>
        <v>1</v>
      </c>
      <c r="AA60" s="331">
        <f t="shared" si="12"/>
        <v>1</v>
      </c>
    </row>
    <row r="61" spans="1:27">
      <c r="A61" s="258">
        <v>38929.63486111111</v>
      </c>
      <c r="B61" s="258">
        <v>39901.343368055554</v>
      </c>
      <c r="C61" t="s">
        <v>81</v>
      </c>
      <c r="D61" s="1">
        <v>85</v>
      </c>
      <c r="E61" s="1">
        <v>0</v>
      </c>
      <c r="F61" s="1" t="s">
        <v>46</v>
      </c>
      <c r="G61">
        <v>9</v>
      </c>
      <c r="H61">
        <v>9</v>
      </c>
      <c r="I61" s="4">
        <v>9.0117650000000005</v>
      </c>
      <c r="J61" s="1">
        <v>6</v>
      </c>
      <c r="K61" s="1">
        <v>5</v>
      </c>
      <c r="L61" s="4">
        <v>7.0588235294117646E-2</v>
      </c>
      <c r="M61" s="4">
        <v>5.8823529411764705E-2</v>
      </c>
      <c r="N61" s="4">
        <v>1.2</v>
      </c>
      <c r="O61" s="3">
        <f t="shared" si="2"/>
        <v>1</v>
      </c>
      <c r="P61" s="5">
        <f t="shared" si="3"/>
        <v>20</v>
      </c>
      <c r="Q61" s="5">
        <f t="shared" si="4"/>
        <v>1</v>
      </c>
      <c r="R61" s="5">
        <f t="shared" si="5"/>
        <v>21</v>
      </c>
      <c r="S61" s="138">
        <f t="shared" si="6"/>
        <v>0</v>
      </c>
      <c r="U61" s="257">
        <v>38929.63486111111</v>
      </c>
      <c r="V61" s="257">
        <v>39901.343368055554</v>
      </c>
      <c r="W61" s="131">
        <f t="shared" si="8"/>
        <v>971.7085069444438</v>
      </c>
      <c r="X61" s="4">
        <f t="shared" si="9"/>
        <v>2.6622150875190242</v>
      </c>
      <c r="Y61" s="131">
        <f t="shared" si="10"/>
        <v>2</v>
      </c>
      <c r="Z61" s="148">
        <f t="shared" ca="1" si="11"/>
        <v>1</v>
      </c>
      <c r="AA61" s="331">
        <f t="shared" si="12"/>
        <v>1</v>
      </c>
    </row>
    <row r="62" spans="1:27">
      <c r="A62" s="258">
        <v>38929.63486111111</v>
      </c>
      <c r="B62" s="258">
        <v>39901.343368055554</v>
      </c>
      <c r="C62" t="s">
        <v>82</v>
      </c>
      <c r="D62" s="1">
        <v>85</v>
      </c>
      <c r="E62" s="1">
        <v>0</v>
      </c>
      <c r="F62" s="1" t="s">
        <v>46</v>
      </c>
      <c r="G62">
        <v>8</v>
      </c>
      <c r="H62">
        <v>8</v>
      </c>
      <c r="I62" s="4">
        <v>8.0117650000000005</v>
      </c>
      <c r="J62" s="1">
        <v>6</v>
      </c>
      <c r="K62" s="1">
        <v>5</v>
      </c>
      <c r="L62" s="4">
        <v>7.0588235294117646E-2</v>
      </c>
      <c r="M62" s="4">
        <v>5.8823529411764705E-2</v>
      </c>
      <c r="N62" s="4">
        <v>1.2</v>
      </c>
      <c r="O62" s="3">
        <f t="shared" si="2"/>
        <v>1</v>
      </c>
      <c r="P62" s="5">
        <f t="shared" si="3"/>
        <v>20</v>
      </c>
      <c r="Q62" s="5">
        <f t="shared" si="4"/>
        <v>1</v>
      </c>
      <c r="R62" s="5">
        <f t="shared" si="5"/>
        <v>21</v>
      </c>
      <c r="S62" s="138">
        <f t="shared" si="6"/>
        <v>0</v>
      </c>
      <c r="U62" s="257">
        <v>38929.63486111111</v>
      </c>
      <c r="V62" s="257">
        <v>39901.343368055554</v>
      </c>
      <c r="W62" s="131">
        <f t="shared" si="8"/>
        <v>971.7085069444438</v>
      </c>
      <c r="X62" s="4">
        <f t="shared" si="9"/>
        <v>2.6622150875190242</v>
      </c>
      <c r="Y62" s="131">
        <f t="shared" si="10"/>
        <v>2</v>
      </c>
      <c r="Z62" s="148">
        <f t="shared" ca="1" si="11"/>
        <v>1</v>
      </c>
      <c r="AA62" s="331">
        <f t="shared" si="12"/>
        <v>1</v>
      </c>
    </row>
    <row r="63" spans="1:27">
      <c r="A63" s="258">
        <v>38929.63486111111</v>
      </c>
      <c r="B63" s="258">
        <v>39901.343368055554</v>
      </c>
      <c r="C63" t="s">
        <v>83</v>
      </c>
      <c r="D63" s="1">
        <v>85</v>
      </c>
      <c r="E63" s="1">
        <v>0</v>
      </c>
      <c r="F63" s="1" t="s">
        <v>46</v>
      </c>
      <c r="G63">
        <v>6</v>
      </c>
      <c r="H63">
        <v>6</v>
      </c>
      <c r="I63" s="4">
        <v>6.0117645</v>
      </c>
      <c r="J63" s="1">
        <v>7</v>
      </c>
      <c r="K63" s="1">
        <v>7</v>
      </c>
      <c r="L63" s="4">
        <v>8.2352941176470587E-2</v>
      </c>
      <c r="M63" s="4">
        <v>8.2352941176470587E-2</v>
      </c>
      <c r="N63" s="4">
        <v>1</v>
      </c>
      <c r="O63" s="3">
        <f t="shared" si="2"/>
        <v>1</v>
      </c>
      <c r="P63" s="5">
        <f t="shared" si="3"/>
        <v>20</v>
      </c>
      <c r="Q63" s="5">
        <f t="shared" si="4"/>
        <v>1</v>
      </c>
      <c r="R63" s="5">
        <f t="shared" si="5"/>
        <v>21</v>
      </c>
      <c r="S63" s="138">
        <f t="shared" si="6"/>
        <v>0</v>
      </c>
      <c r="U63" s="257">
        <v>38929.63486111111</v>
      </c>
      <c r="V63" s="257">
        <v>39901.343368055554</v>
      </c>
      <c r="W63" s="131">
        <f t="shared" si="8"/>
        <v>971.7085069444438</v>
      </c>
      <c r="X63" s="4">
        <f t="shared" si="9"/>
        <v>2.6622150875190242</v>
      </c>
      <c r="Y63" s="131">
        <f t="shared" si="10"/>
        <v>2</v>
      </c>
      <c r="Z63" s="148">
        <f t="shared" ca="1" si="11"/>
        <v>1</v>
      </c>
      <c r="AA63" s="331">
        <f t="shared" si="12"/>
        <v>1</v>
      </c>
    </row>
    <row r="64" spans="1:27">
      <c r="A64" s="258">
        <v>38929.63486111111</v>
      </c>
      <c r="B64" s="258">
        <v>39901.343368055554</v>
      </c>
      <c r="C64" t="s">
        <v>84</v>
      </c>
      <c r="D64" s="1">
        <v>85</v>
      </c>
      <c r="E64" s="1">
        <v>0</v>
      </c>
      <c r="F64" s="1" t="s">
        <v>46</v>
      </c>
      <c r="G64">
        <v>6</v>
      </c>
      <c r="H64">
        <v>7</v>
      </c>
      <c r="I64" s="4">
        <v>6.2</v>
      </c>
      <c r="J64" s="1">
        <v>7</v>
      </c>
      <c r="K64" s="1">
        <v>6</v>
      </c>
      <c r="L64" s="4">
        <v>8.2352941176470587E-2</v>
      </c>
      <c r="M64" s="4">
        <v>7.0588235294117646E-2</v>
      </c>
      <c r="N64" s="4">
        <v>1.1666666666666667</v>
      </c>
      <c r="O64" s="3">
        <f t="shared" si="2"/>
        <v>1.1666666666666667</v>
      </c>
      <c r="P64" s="5">
        <f t="shared" si="3"/>
        <v>20</v>
      </c>
      <c r="Q64" s="5">
        <f t="shared" si="4"/>
        <v>1</v>
      </c>
      <c r="R64" s="5">
        <f t="shared" si="5"/>
        <v>21</v>
      </c>
      <c r="S64" s="138">
        <f t="shared" si="6"/>
        <v>0</v>
      </c>
      <c r="U64" s="257">
        <v>38929.63486111111</v>
      </c>
      <c r="V64" s="257">
        <v>39901.343368055554</v>
      </c>
      <c r="W64" s="131">
        <f t="shared" si="8"/>
        <v>971.7085069444438</v>
      </c>
      <c r="X64" s="4">
        <f t="shared" si="9"/>
        <v>2.6622150875190242</v>
      </c>
      <c r="Y64" s="131">
        <f t="shared" si="10"/>
        <v>2</v>
      </c>
      <c r="Z64" s="148">
        <f t="shared" ca="1" si="11"/>
        <v>1</v>
      </c>
      <c r="AA64" s="331">
        <f t="shared" si="12"/>
        <v>1</v>
      </c>
    </row>
    <row r="65" spans="1:27">
      <c r="A65" s="258">
        <v>38929.63486111111</v>
      </c>
      <c r="B65" s="258">
        <v>39901.343368055554</v>
      </c>
      <c r="C65" t="s">
        <v>85</v>
      </c>
      <c r="D65" s="1">
        <v>85</v>
      </c>
      <c r="E65" s="1">
        <v>0</v>
      </c>
      <c r="F65" s="1" t="s">
        <v>46</v>
      </c>
      <c r="G65">
        <v>6</v>
      </c>
      <c r="H65">
        <v>7</v>
      </c>
      <c r="I65" s="4">
        <v>6.2117649999999998</v>
      </c>
      <c r="J65" s="1">
        <v>7</v>
      </c>
      <c r="K65" s="1">
        <v>6</v>
      </c>
      <c r="L65" s="4">
        <v>8.2352941176470587E-2</v>
      </c>
      <c r="M65" s="4">
        <v>7.0588235294117646E-2</v>
      </c>
      <c r="N65" s="4">
        <v>1.1666666666666667</v>
      </c>
      <c r="O65" s="3">
        <f t="shared" si="2"/>
        <v>1.1666666666666667</v>
      </c>
      <c r="P65" s="5">
        <f t="shared" si="3"/>
        <v>20</v>
      </c>
      <c r="Q65" s="5">
        <f t="shared" si="4"/>
        <v>1</v>
      </c>
      <c r="R65" s="5">
        <f t="shared" si="5"/>
        <v>21</v>
      </c>
      <c r="S65" s="138">
        <f t="shared" si="6"/>
        <v>0</v>
      </c>
      <c r="U65" s="257">
        <v>38929.63486111111</v>
      </c>
      <c r="V65" s="257">
        <v>39901.343368055554</v>
      </c>
      <c r="W65" s="131">
        <f t="shared" si="8"/>
        <v>971.7085069444438</v>
      </c>
      <c r="X65" s="4">
        <f t="shared" si="9"/>
        <v>2.6622150875190242</v>
      </c>
      <c r="Y65" s="131">
        <f t="shared" si="10"/>
        <v>2</v>
      </c>
      <c r="Z65" s="148">
        <f t="shared" ca="1" si="11"/>
        <v>1</v>
      </c>
      <c r="AA65" s="331">
        <f t="shared" si="12"/>
        <v>1</v>
      </c>
    </row>
    <row r="66" spans="1:27">
      <c r="A66" s="258">
        <v>39362.539456018516</v>
      </c>
      <c r="B66" s="258">
        <v>39901.343368055554</v>
      </c>
      <c r="C66" t="s">
        <v>86</v>
      </c>
      <c r="D66" s="1">
        <v>45</v>
      </c>
      <c r="E66" s="1">
        <v>40</v>
      </c>
      <c r="F66" s="1" t="s">
        <v>46</v>
      </c>
      <c r="G66">
        <v>11</v>
      </c>
      <c r="H66">
        <v>11</v>
      </c>
      <c r="I66" s="4">
        <v>11</v>
      </c>
      <c r="J66" s="1">
        <v>4</v>
      </c>
      <c r="K66" s="1">
        <v>2</v>
      </c>
      <c r="L66" s="4">
        <v>8.8888888888888892E-2</v>
      </c>
      <c r="M66" s="4">
        <v>4.4444444444444446E-2</v>
      </c>
      <c r="N66" s="4">
        <v>2</v>
      </c>
      <c r="O66" s="3">
        <f t="shared" si="2"/>
        <v>1</v>
      </c>
      <c r="P66" s="5">
        <f t="shared" si="3"/>
        <v>20</v>
      </c>
      <c r="Q66" s="5">
        <f t="shared" si="4"/>
        <v>1</v>
      </c>
      <c r="R66" s="5">
        <f t="shared" si="5"/>
        <v>21</v>
      </c>
      <c r="S66" s="138">
        <f t="shared" si="6"/>
        <v>2</v>
      </c>
      <c r="U66" s="257">
        <v>39362.539456018516</v>
      </c>
      <c r="V66" s="257">
        <v>39901.343368055554</v>
      </c>
      <c r="W66" s="131">
        <f t="shared" si="8"/>
        <v>538.80391203703766</v>
      </c>
      <c r="X66" s="4">
        <f t="shared" si="9"/>
        <v>1.476175101471336</v>
      </c>
      <c r="Y66" s="131">
        <f t="shared" si="10"/>
        <v>1</v>
      </c>
      <c r="Z66" s="148">
        <f t="shared" ca="1" si="11"/>
        <v>0.55449129876542602</v>
      </c>
      <c r="AA66" s="331">
        <f t="shared" si="12"/>
        <v>1</v>
      </c>
    </row>
    <row r="67" spans="1:27">
      <c r="A67" s="258">
        <v>39232.39340277778</v>
      </c>
      <c r="B67" s="258">
        <v>39901.343368055554</v>
      </c>
      <c r="C67" t="s">
        <v>87</v>
      </c>
      <c r="D67" s="1">
        <v>55</v>
      </c>
      <c r="E67" s="1">
        <v>30</v>
      </c>
      <c r="F67" s="1" t="s">
        <v>46</v>
      </c>
      <c r="G67">
        <v>7</v>
      </c>
      <c r="H67">
        <v>7</v>
      </c>
      <c r="I67" s="4">
        <v>7.0181820000000004</v>
      </c>
      <c r="J67" s="1">
        <v>5</v>
      </c>
      <c r="K67" s="1">
        <v>4</v>
      </c>
      <c r="L67" s="4">
        <v>9.0909090909090912E-2</v>
      </c>
      <c r="M67" s="4">
        <v>7.2727272727272724E-2</v>
      </c>
      <c r="N67" s="4">
        <v>1.25</v>
      </c>
      <c r="O67" s="3">
        <f t="shared" si="2"/>
        <v>1</v>
      </c>
      <c r="P67" s="5">
        <f t="shared" si="3"/>
        <v>20</v>
      </c>
      <c r="Q67" s="5">
        <f t="shared" si="4"/>
        <v>1</v>
      </c>
      <c r="R67" s="5">
        <f t="shared" si="5"/>
        <v>21</v>
      </c>
      <c r="S67" s="138">
        <f t="shared" si="6"/>
        <v>1</v>
      </c>
      <c r="U67" s="257">
        <v>39232.39340277778</v>
      </c>
      <c r="V67" s="257">
        <v>39901.343368055554</v>
      </c>
      <c r="W67" s="131">
        <f t="shared" si="8"/>
        <v>668.94996527777403</v>
      </c>
      <c r="X67" s="4">
        <f t="shared" si="9"/>
        <v>1.8327396308980111</v>
      </c>
      <c r="Y67" s="131">
        <f t="shared" si="10"/>
        <v>1</v>
      </c>
      <c r="Z67" s="148">
        <f t="shared" ca="1" si="11"/>
        <v>0.6884265811166973</v>
      </c>
      <c r="AA67" s="331">
        <f t="shared" si="12"/>
        <v>1</v>
      </c>
    </row>
    <row r="68" spans="1:27">
      <c r="A68" s="258">
        <v>38929.63486111111</v>
      </c>
      <c r="B68" s="258">
        <v>39901.343368055554</v>
      </c>
      <c r="C68" t="s">
        <v>88</v>
      </c>
      <c r="D68" s="1">
        <v>85</v>
      </c>
      <c r="E68" s="1">
        <v>0</v>
      </c>
      <c r="F68" s="1" t="s">
        <v>46</v>
      </c>
      <c r="G68">
        <v>8</v>
      </c>
      <c r="H68">
        <v>10</v>
      </c>
      <c r="I68" s="4">
        <v>9.5882349999999992</v>
      </c>
      <c r="J68" s="1">
        <v>8</v>
      </c>
      <c r="K68" s="1">
        <v>6</v>
      </c>
      <c r="L68" s="4">
        <v>9.4117647058823528E-2</v>
      </c>
      <c r="M68" s="4">
        <v>7.0588235294117646E-2</v>
      </c>
      <c r="N68" s="4">
        <v>1.3333333333333333</v>
      </c>
      <c r="O68" s="3">
        <f t="shared" si="2"/>
        <v>1.25</v>
      </c>
      <c r="P68" s="5">
        <f t="shared" si="3"/>
        <v>20</v>
      </c>
      <c r="Q68" s="5">
        <f t="shared" si="4"/>
        <v>1</v>
      </c>
      <c r="R68" s="5">
        <f t="shared" si="5"/>
        <v>21</v>
      </c>
      <c r="S68" s="138">
        <f t="shared" si="6"/>
        <v>0</v>
      </c>
      <c r="U68" s="257">
        <v>38929.63486111111</v>
      </c>
      <c r="V68" s="257">
        <v>39901.343368055554</v>
      </c>
      <c r="W68" s="131">
        <f t="shared" si="8"/>
        <v>971.7085069444438</v>
      </c>
      <c r="X68" s="4">
        <f t="shared" si="9"/>
        <v>2.6622150875190242</v>
      </c>
      <c r="Y68" s="131">
        <f t="shared" si="10"/>
        <v>2</v>
      </c>
      <c r="Z68" s="148">
        <f t="shared" ca="1" si="11"/>
        <v>1</v>
      </c>
      <c r="AA68" s="331">
        <f t="shared" si="12"/>
        <v>1</v>
      </c>
    </row>
    <row r="69" spans="1:27">
      <c r="A69" s="258">
        <v>38987.448252314818</v>
      </c>
      <c r="B69" s="258">
        <v>39901.343368055554</v>
      </c>
      <c r="C69" t="s">
        <v>89</v>
      </c>
      <c r="D69" s="1">
        <v>81</v>
      </c>
      <c r="E69" s="1">
        <v>3</v>
      </c>
      <c r="F69" s="1" t="s">
        <v>46</v>
      </c>
      <c r="G69">
        <v>6</v>
      </c>
      <c r="H69">
        <v>7</v>
      </c>
      <c r="I69" s="4">
        <v>6.8271604000000004</v>
      </c>
      <c r="J69" s="1">
        <v>8</v>
      </c>
      <c r="K69" s="1">
        <v>7</v>
      </c>
      <c r="L69" s="4">
        <v>9.8765432098765427E-2</v>
      </c>
      <c r="M69" s="4">
        <v>8.6419753086419748E-2</v>
      </c>
      <c r="N69" s="4">
        <v>1.1428571428571428</v>
      </c>
      <c r="O69" s="3">
        <f t="shared" si="2"/>
        <v>1.1666666666666667</v>
      </c>
      <c r="P69" s="5">
        <f t="shared" si="3"/>
        <v>20</v>
      </c>
      <c r="Q69" s="5">
        <f t="shared" si="4"/>
        <v>1</v>
      </c>
      <c r="R69" s="5">
        <f t="shared" si="5"/>
        <v>21</v>
      </c>
      <c r="S69" s="138">
        <f t="shared" si="6"/>
        <v>1</v>
      </c>
      <c r="U69" s="257">
        <v>38987.448252314818</v>
      </c>
      <c r="V69" s="257">
        <v>39901.343368055554</v>
      </c>
      <c r="W69" s="131">
        <f t="shared" si="8"/>
        <v>913.89511574073549</v>
      </c>
      <c r="X69" s="4">
        <f t="shared" si="9"/>
        <v>2.5038222349061248</v>
      </c>
      <c r="Y69" s="131">
        <f t="shared" si="10"/>
        <v>2</v>
      </c>
      <c r="Z69" s="148">
        <f t="shared" ca="1" si="11"/>
        <v>0.94050336001945312</v>
      </c>
      <c r="AA69" s="331">
        <f t="shared" si="12"/>
        <v>1</v>
      </c>
    </row>
    <row r="70" spans="1:27">
      <c r="A70" s="258">
        <v>39633.627465277779</v>
      </c>
      <c r="B70" s="258">
        <v>39901.343368055554</v>
      </c>
      <c r="C70" t="s">
        <v>90</v>
      </c>
      <c r="D70" s="1">
        <v>15</v>
      </c>
      <c r="E70" s="1">
        <v>70</v>
      </c>
      <c r="F70" s="1" t="s">
        <v>46</v>
      </c>
      <c r="G70">
        <v>8</v>
      </c>
      <c r="H70">
        <v>10</v>
      </c>
      <c r="I70" s="4">
        <v>9.6</v>
      </c>
      <c r="J70" s="1">
        <v>2</v>
      </c>
      <c r="K70" s="1">
        <v>1</v>
      </c>
      <c r="L70" s="4">
        <v>0.13333333333333333</v>
      </c>
      <c r="M70" s="4">
        <v>6.6666666666666666E-2</v>
      </c>
      <c r="N70" s="4">
        <v>2</v>
      </c>
      <c r="O70" s="3">
        <f t="shared" si="2"/>
        <v>1.25</v>
      </c>
      <c r="P70" s="5">
        <f t="shared" si="3"/>
        <v>20</v>
      </c>
      <c r="Q70" s="5">
        <f t="shared" si="4"/>
        <v>1</v>
      </c>
      <c r="R70" s="5">
        <f t="shared" si="5"/>
        <v>21</v>
      </c>
      <c r="S70" s="138">
        <f t="shared" si="6"/>
        <v>2</v>
      </c>
      <c r="U70" s="257">
        <v>39633.627465277779</v>
      </c>
      <c r="V70" s="257">
        <v>39901.343368055554</v>
      </c>
      <c r="W70" s="131">
        <f t="shared" si="8"/>
        <v>267.71590277777432</v>
      </c>
      <c r="X70" s="4">
        <f t="shared" si="9"/>
        <v>0.73346822678842283</v>
      </c>
      <c r="Y70" s="131">
        <f t="shared" si="10"/>
        <v>0</v>
      </c>
      <c r="Z70" s="148">
        <f t="shared" ca="1" si="11"/>
        <v>0.27551050635505103</v>
      </c>
      <c r="AA70" s="331">
        <f t="shared" si="12"/>
        <v>1</v>
      </c>
    </row>
    <row r="71" spans="1:27">
      <c r="A71" s="258">
        <v>39540.676828703705</v>
      </c>
      <c r="B71" s="258">
        <v>39901.343368055554</v>
      </c>
      <c r="C71" t="s">
        <v>91</v>
      </c>
      <c r="D71" s="1">
        <v>34</v>
      </c>
      <c r="E71" s="1">
        <v>51</v>
      </c>
      <c r="F71" s="1" t="s">
        <v>46</v>
      </c>
      <c r="G71">
        <v>3</v>
      </c>
      <c r="H71">
        <v>4</v>
      </c>
      <c r="I71" s="4">
        <v>3.6764705000000002</v>
      </c>
      <c r="J71" s="1">
        <v>5</v>
      </c>
      <c r="K71" s="1">
        <v>3</v>
      </c>
      <c r="L71" s="4">
        <v>0.14705882352941177</v>
      </c>
      <c r="M71" s="4">
        <v>8.8235294117647065E-2</v>
      </c>
      <c r="N71" s="4">
        <v>1.6666666666666667</v>
      </c>
      <c r="O71" s="3">
        <f t="shared" si="2"/>
        <v>1.3333333333333333</v>
      </c>
      <c r="P71" s="5">
        <f t="shared" si="3"/>
        <v>20</v>
      </c>
      <c r="Q71" s="5">
        <f t="shared" si="4"/>
        <v>1</v>
      </c>
      <c r="R71" s="5">
        <f t="shared" si="5"/>
        <v>21</v>
      </c>
      <c r="S71" s="138">
        <f t="shared" si="6"/>
        <v>2</v>
      </c>
      <c r="U71" s="257">
        <v>39540.676828703705</v>
      </c>
      <c r="V71" s="257">
        <v>39901.343368055554</v>
      </c>
      <c r="W71" s="131">
        <f t="shared" si="8"/>
        <v>360.66653935184877</v>
      </c>
      <c r="X71" s="4">
        <f t="shared" si="9"/>
        <v>0.98812750507355829</v>
      </c>
      <c r="Y71" s="131">
        <f t="shared" si="10"/>
        <v>0</v>
      </c>
      <c r="Z71" s="148">
        <f t="shared" ca="1" si="11"/>
        <v>0.3711674198324883</v>
      </c>
      <c r="AA71" s="331">
        <f t="shared" si="12"/>
        <v>1</v>
      </c>
    </row>
    <row r="72" spans="1:27">
      <c r="A72" s="258">
        <v>39595.610879629632</v>
      </c>
      <c r="B72" s="258">
        <v>39901.343368055554</v>
      </c>
      <c r="C72" t="s">
        <v>92</v>
      </c>
      <c r="D72" s="1">
        <v>19</v>
      </c>
      <c r="E72" s="1">
        <v>66</v>
      </c>
      <c r="F72" s="1" t="s">
        <v>46</v>
      </c>
      <c r="G72">
        <v>6</v>
      </c>
      <c r="H72">
        <v>6</v>
      </c>
      <c r="I72" s="4">
        <v>6</v>
      </c>
      <c r="J72" s="1">
        <v>4</v>
      </c>
      <c r="K72" s="1">
        <v>1</v>
      </c>
      <c r="L72" s="4">
        <v>0.21052631578947367</v>
      </c>
      <c r="M72" s="4">
        <v>5.2631578947368418E-2</v>
      </c>
      <c r="N72" s="4">
        <v>4</v>
      </c>
      <c r="O72" s="3">
        <f t="shared" si="2"/>
        <v>1</v>
      </c>
      <c r="P72" s="5">
        <f t="shared" si="3"/>
        <v>20</v>
      </c>
      <c r="Q72" s="5">
        <f t="shared" si="4"/>
        <v>1</v>
      </c>
      <c r="R72" s="5">
        <f t="shared" si="5"/>
        <v>21</v>
      </c>
      <c r="S72" s="138">
        <f t="shared" si="6"/>
        <v>2</v>
      </c>
      <c r="U72" s="257">
        <v>39595.610879629632</v>
      </c>
      <c r="V72" s="257">
        <v>39901.343368055554</v>
      </c>
      <c r="W72" s="131">
        <f t="shared" si="8"/>
        <v>305.73248842592147</v>
      </c>
      <c r="X72" s="4">
        <f t="shared" si="9"/>
        <v>0.83762325596142873</v>
      </c>
      <c r="Y72" s="131">
        <f t="shared" si="10"/>
        <v>0</v>
      </c>
      <c r="Z72" s="148">
        <f t="shared" ca="1" si="11"/>
        <v>0.31463395271417682</v>
      </c>
      <c r="AA72" s="331">
        <f t="shared" si="12"/>
        <v>1</v>
      </c>
    </row>
    <row r="73" spans="1:27">
      <c r="A73" s="258">
        <v>39896.568888888891</v>
      </c>
      <c r="B73" s="258">
        <v>39901.343368055554</v>
      </c>
      <c r="C73" t="s">
        <v>93</v>
      </c>
      <c r="D73" s="1">
        <v>2</v>
      </c>
      <c r="E73" s="1">
        <v>83</v>
      </c>
      <c r="F73" s="1" t="s">
        <v>46</v>
      </c>
      <c r="G73">
        <v>3</v>
      </c>
      <c r="H73">
        <v>4</v>
      </c>
      <c r="I73" s="4">
        <v>3.5</v>
      </c>
      <c r="J73" s="1">
        <v>1</v>
      </c>
      <c r="K73" s="1">
        <v>1</v>
      </c>
      <c r="L73" s="4">
        <v>0.5</v>
      </c>
      <c r="M73" s="4">
        <v>0.5</v>
      </c>
      <c r="N73" s="4">
        <v>1</v>
      </c>
      <c r="O73" s="3">
        <f t="shared" si="2"/>
        <v>1.3333333333333333</v>
      </c>
      <c r="P73" s="5">
        <f t="shared" si="3"/>
        <v>20</v>
      </c>
      <c r="Q73" s="5">
        <f t="shared" si="4"/>
        <v>1</v>
      </c>
      <c r="R73" s="5">
        <f t="shared" si="5"/>
        <v>21</v>
      </c>
      <c r="S73" s="138">
        <f t="shared" si="6"/>
        <v>3</v>
      </c>
      <c r="U73" s="257">
        <v>39896.568888888891</v>
      </c>
      <c r="V73" s="257">
        <v>39901.343368055554</v>
      </c>
      <c r="W73" s="131">
        <f t="shared" si="8"/>
        <v>4.7744791666627862</v>
      </c>
      <c r="X73" s="4">
        <f t="shared" si="9"/>
        <v>1.3080764840172017E-2</v>
      </c>
      <c r="Y73" s="131">
        <f t="shared" si="10"/>
        <v>0</v>
      </c>
      <c r="Z73" s="148">
        <f t="shared" ca="1" si="11"/>
        <v>4.9134891096880772E-3</v>
      </c>
      <c r="AA73" s="331">
        <f t="shared" si="12"/>
        <v>1</v>
      </c>
    </row>
    <row r="74" spans="1:27">
      <c r="A74" s="258">
        <v>38929.63486111111</v>
      </c>
      <c r="B74" s="258">
        <v>39901.343368055554</v>
      </c>
      <c r="C74" s="29" t="s">
        <v>94</v>
      </c>
      <c r="D74" s="30">
        <v>85</v>
      </c>
      <c r="E74" s="30">
        <v>0</v>
      </c>
      <c r="F74" s="30" t="s">
        <v>46</v>
      </c>
      <c r="G74" s="29">
        <v>7</v>
      </c>
      <c r="H74" s="29">
        <v>9</v>
      </c>
      <c r="I74" s="31">
        <v>8.4</v>
      </c>
      <c r="J74" s="30">
        <v>9</v>
      </c>
      <c r="K74" s="30">
        <v>6</v>
      </c>
      <c r="L74" s="31">
        <v>0.10588235294117647</v>
      </c>
      <c r="M74" s="31">
        <v>7.0588235294117646E-2</v>
      </c>
      <c r="N74" s="31">
        <v>1.5</v>
      </c>
      <c r="O74" s="32">
        <f t="shared" si="2"/>
        <v>1.2857142857142858</v>
      </c>
      <c r="P74" s="33">
        <f t="shared" si="3"/>
        <v>20</v>
      </c>
      <c r="Q74" s="33">
        <f t="shared" si="4"/>
        <v>2</v>
      </c>
      <c r="R74" s="33">
        <f t="shared" si="5"/>
        <v>22</v>
      </c>
      <c r="S74" s="33">
        <f t="shared" si="6"/>
        <v>0</v>
      </c>
      <c r="T74" s="31"/>
      <c r="U74" s="418">
        <v>38929.63486111111</v>
      </c>
      <c r="V74" s="418">
        <v>39901.343368055554</v>
      </c>
      <c r="W74" s="273">
        <f t="shared" si="8"/>
        <v>971.7085069444438</v>
      </c>
      <c r="X74" s="31">
        <f t="shared" si="9"/>
        <v>2.6622150875190242</v>
      </c>
      <c r="Y74" s="273">
        <f t="shared" si="10"/>
        <v>2</v>
      </c>
      <c r="Z74" s="313">
        <f t="shared" ca="1" si="11"/>
        <v>1</v>
      </c>
      <c r="AA74" s="273">
        <f t="shared" si="12"/>
        <v>0</v>
      </c>
    </row>
    <row r="75" spans="1:27">
      <c r="A75" s="258">
        <v>38929.63486111111</v>
      </c>
      <c r="B75" s="258">
        <v>39901.343368055554</v>
      </c>
      <c r="C75" s="29" t="s">
        <v>95</v>
      </c>
      <c r="D75" s="30">
        <v>85</v>
      </c>
      <c r="E75" s="30">
        <v>0</v>
      </c>
      <c r="F75" s="30" t="s">
        <v>46</v>
      </c>
      <c r="G75" s="29">
        <v>7</v>
      </c>
      <c r="H75" s="29">
        <v>7</v>
      </c>
      <c r="I75" s="31">
        <v>7</v>
      </c>
      <c r="J75" s="30">
        <v>9</v>
      </c>
      <c r="K75" s="30">
        <v>9</v>
      </c>
      <c r="L75" s="31">
        <v>0.10588235294117647</v>
      </c>
      <c r="M75" s="31">
        <v>0.10588235294117647</v>
      </c>
      <c r="N75" s="31">
        <v>1</v>
      </c>
      <c r="O75" s="32">
        <f t="shared" ref="O75:O98" si="13">H75/G75</f>
        <v>1</v>
      </c>
      <c r="P75" s="33">
        <f t="shared" ref="P75:P98" si="14">IF(ISNUMBER(F75),10,20)</f>
        <v>20</v>
      </c>
      <c r="Q75" s="33">
        <f t="shared" ref="Q75:Q98" si="15">IF(AND(J75&gt;$J$2,L75&gt;$J$4),2,(IF(J75&gt;$J$3,1,0)))</f>
        <v>2</v>
      </c>
      <c r="R75" s="33">
        <f t="shared" ref="R75:R98" si="16">P75+Q75</f>
        <v>22</v>
      </c>
      <c r="S75" s="33">
        <f t="shared" si="6"/>
        <v>0</v>
      </c>
      <c r="T75" s="31"/>
      <c r="U75" s="418">
        <v>38929.63486111111</v>
      </c>
      <c r="V75" s="418">
        <v>39901.343368055554</v>
      </c>
      <c r="W75" s="273">
        <f t="shared" si="8"/>
        <v>971.7085069444438</v>
      </c>
      <c r="X75" s="31">
        <f t="shared" si="9"/>
        <v>2.6622150875190242</v>
      </c>
      <c r="Y75" s="273">
        <f t="shared" si="10"/>
        <v>2</v>
      </c>
      <c r="Z75" s="313">
        <f t="shared" ca="1" si="11"/>
        <v>1</v>
      </c>
      <c r="AA75" s="273">
        <f t="shared" si="12"/>
        <v>0</v>
      </c>
    </row>
    <row r="76" spans="1:27">
      <c r="A76" s="258">
        <v>38929.63486111111</v>
      </c>
      <c r="B76" s="258">
        <v>39901.343368055554</v>
      </c>
      <c r="C76" s="29" t="s">
        <v>96</v>
      </c>
      <c r="D76" s="30">
        <v>85</v>
      </c>
      <c r="E76" s="30">
        <v>0</v>
      </c>
      <c r="F76" s="30" t="s">
        <v>46</v>
      </c>
      <c r="G76" s="29">
        <v>8</v>
      </c>
      <c r="H76" s="29">
        <v>8</v>
      </c>
      <c r="I76" s="31">
        <v>8.0117650000000005</v>
      </c>
      <c r="J76" s="30">
        <v>9</v>
      </c>
      <c r="K76" s="30">
        <v>6</v>
      </c>
      <c r="L76" s="31">
        <v>0.10588235294117647</v>
      </c>
      <c r="M76" s="31">
        <v>7.0588235294117646E-2</v>
      </c>
      <c r="N76" s="31">
        <v>1.5</v>
      </c>
      <c r="O76" s="32">
        <f t="shared" si="13"/>
        <v>1</v>
      </c>
      <c r="P76" s="33">
        <f t="shared" si="14"/>
        <v>20</v>
      </c>
      <c r="Q76" s="33">
        <f t="shared" si="15"/>
        <v>2</v>
      </c>
      <c r="R76" s="33">
        <f t="shared" si="16"/>
        <v>22</v>
      </c>
      <c r="S76" s="33">
        <f t="shared" ref="S76:S98" si="17">VLOOKUP(E76,$AC$2:$AE$5,3,TRUE)</f>
        <v>0</v>
      </c>
      <c r="T76" s="31"/>
      <c r="U76" s="418">
        <v>38929.63486111111</v>
      </c>
      <c r="V76" s="418">
        <v>39901.343368055554</v>
      </c>
      <c r="W76" s="273">
        <f t="shared" ref="W76:W98" si="18">V76-U76</f>
        <v>971.7085069444438</v>
      </c>
      <c r="X76" s="31">
        <f t="shared" ref="X76:X98" si="19">W76/365</f>
        <v>2.6622150875190242</v>
      </c>
      <c r="Y76" s="273">
        <f t="shared" ref="Y76:Y98" si="20">TRUNC(X76)</f>
        <v>2</v>
      </c>
      <c r="Z76" s="313">
        <f t="shared" ref="Z76:Z98" ca="1" si="21">X76/$Z$3</f>
        <v>1</v>
      </c>
      <c r="AA76" s="273">
        <f t="shared" ref="AA76:AA98" si="22">LOOKUP(R76,$AA$2:$AB$7)</f>
        <v>0</v>
      </c>
    </row>
    <row r="77" spans="1:27">
      <c r="A77" s="258">
        <v>38929.63486111111</v>
      </c>
      <c r="B77" s="258">
        <v>39901.343368055554</v>
      </c>
      <c r="C77" s="29" t="s">
        <v>97</v>
      </c>
      <c r="D77" s="30">
        <v>85</v>
      </c>
      <c r="E77" s="30">
        <v>0</v>
      </c>
      <c r="F77" s="30" t="s">
        <v>46</v>
      </c>
      <c r="G77" s="29">
        <v>19</v>
      </c>
      <c r="H77" s="29">
        <v>19</v>
      </c>
      <c r="I77" s="31">
        <v>19.011765</v>
      </c>
      <c r="J77" s="30">
        <v>9</v>
      </c>
      <c r="K77" s="30">
        <v>8</v>
      </c>
      <c r="L77" s="31">
        <v>0.10588235294117647</v>
      </c>
      <c r="M77" s="31">
        <v>9.4117647058823528E-2</v>
      </c>
      <c r="N77" s="31">
        <v>1.125</v>
      </c>
      <c r="O77" s="32">
        <f t="shared" si="13"/>
        <v>1</v>
      </c>
      <c r="P77" s="33">
        <f t="shared" si="14"/>
        <v>20</v>
      </c>
      <c r="Q77" s="33">
        <f t="shared" si="15"/>
        <v>2</v>
      </c>
      <c r="R77" s="33">
        <f t="shared" si="16"/>
        <v>22</v>
      </c>
      <c r="S77" s="33">
        <f t="shared" si="17"/>
        <v>0</v>
      </c>
      <c r="T77" s="31"/>
      <c r="U77" s="418">
        <v>38929.63486111111</v>
      </c>
      <c r="V77" s="418">
        <v>39901.343368055554</v>
      </c>
      <c r="W77" s="273">
        <f t="shared" si="18"/>
        <v>971.7085069444438</v>
      </c>
      <c r="X77" s="31">
        <f t="shared" si="19"/>
        <v>2.6622150875190242</v>
      </c>
      <c r="Y77" s="273">
        <f t="shared" si="20"/>
        <v>2</v>
      </c>
      <c r="Z77" s="313">
        <f t="shared" ca="1" si="21"/>
        <v>1</v>
      </c>
      <c r="AA77" s="273">
        <f t="shared" si="22"/>
        <v>0</v>
      </c>
    </row>
    <row r="78" spans="1:27">
      <c r="A78" s="258">
        <v>38929.63486111111</v>
      </c>
      <c r="B78" s="258">
        <v>39901.343368055554</v>
      </c>
      <c r="C78" s="29" t="s">
        <v>98</v>
      </c>
      <c r="D78" s="30">
        <v>85</v>
      </c>
      <c r="E78" s="30">
        <v>0</v>
      </c>
      <c r="F78" s="30" t="s">
        <v>46</v>
      </c>
      <c r="G78" s="29">
        <v>9</v>
      </c>
      <c r="H78" s="29">
        <v>12</v>
      </c>
      <c r="I78" s="31">
        <v>11.070588000000001</v>
      </c>
      <c r="J78" s="30">
        <v>9</v>
      </c>
      <c r="K78" s="30">
        <v>9</v>
      </c>
      <c r="L78" s="31">
        <v>0.10588235294117647</v>
      </c>
      <c r="M78" s="31">
        <v>0.10588235294117647</v>
      </c>
      <c r="N78" s="31">
        <v>1</v>
      </c>
      <c r="O78" s="32">
        <f t="shared" si="13"/>
        <v>1.3333333333333333</v>
      </c>
      <c r="P78" s="33">
        <f t="shared" si="14"/>
        <v>20</v>
      </c>
      <c r="Q78" s="33">
        <f t="shared" si="15"/>
        <v>2</v>
      </c>
      <c r="R78" s="33">
        <f t="shared" si="16"/>
        <v>22</v>
      </c>
      <c r="S78" s="33">
        <f t="shared" si="17"/>
        <v>0</v>
      </c>
      <c r="T78" s="31"/>
      <c r="U78" s="418">
        <v>38929.63486111111</v>
      </c>
      <c r="V78" s="418">
        <v>39901.343368055554</v>
      </c>
      <c r="W78" s="273">
        <f t="shared" si="18"/>
        <v>971.7085069444438</v>
      </c>
      <c r="X78" s="31">
        <f t="shared" si="19"/>
        <v>2.6622150875190242</v>
      </c>
      <c r="Y78" s="273">
        <f t="shared" si="20"/>
        <v>2</v>
      </c>
      <c r="Z78" s="313">
        <f t="shared" ca="1" si="21"/>
        <v>1</v>
      </c>
      <c r="AA78" s="273">
        <f t="shared" si="22"/>
        <v>0</v>
      </c>
    </row>
    <row r="79" spans="1:27">
      <c r="A79" s="258">
        <v>38929.63486111111</v>
      </c>
      <c r="B79" s="258">
        <v>39901.343368055554</v>
      </c>
      <c r="C79" s="29" t="s">
        <v>99</v>
      </c>
      <c r="D79" s="30">
        <v>85</v>
      </c>
      <c r="E79" s="30">
        <v>0</v>
      </c>
      <c r="F79" s="30" t="s">
        <v>46</v>
      </c>
      <c r="G79" s="29">
        <v>11</v>
      </c>
      <c r="H79" s="29">
        <v>10</v>
      </c>
      <c r="I79" s="31">
        <v>10.4</v>
      </c>
      <c r="J79" s="30">
        <v>9</v>
      </c>
      <c r="K79" s="30">
        <v>6</v>
      </c>
      <c r="L79" s="31">
        <v>0.10588235294117647</v>
      </c>
      <c r="M79" s="31">
        <v>7.0588235294117646E-2</v>
      </c>
      <c r="N79" s="31">
        <v>1.5</v>
      </c>
      <c r="O79" s="32">
        <f t="shared" si="13"/>
        <v>0.90909090909090906</v>
      </c>
      <c r="P79" s="33">
        <f t="shared" si="14"/>
        <v>20</v>
      </c>
      <c r="Q79" s="33">
        <f t="shared" si="15"/>
        <v>2</v>
      </c>
      <c r="R79" s="33">
        <f t="shared" si="16"/>
        <v>22</v>
      </c>
      <c r="S79" s="33">
        <f t="shared" si="17"/>
        <v>0</v>
      </c>
      <c r="T79" s="31"/>
      <c r="U79" s="418">
        <v>38929.63486111111</v>
      </c>
      <c r="V79" s="418">
        <v>39901.343368055554</v>
      </c>
      <c r="W79" s="273">
        <f t="shared" si="18"/>
        <v>971.7085069444438</v>
      </c>
      <c r="X79" s="31">
        <f t="shared" si="19"/>
        <v>2.6622150875190242</v>
      </c>
      <c r="Y79" s="273">
        <f t="shared" si="20"/>
        <v>2</v>
      </c>
      <c r="Z79" s="313">
        <f t="shared" ca="1" si="21"/>
        <v>1</v>
      </c>
      <c r="AA79" s="273">
        <f t="shared" si="22"/>
        <v>0</v>
      </c>
    </row>
    <row r="80" spans="1:27">
      <c r="A80" s="258">
        <v>38929.63486111111</v>
      </c>
      <c r="B80" s="258">
        <v>39901.343368055554</v>
      </c>
      <c r="C80" s="29" t="s">
        <v>100</v>
      </c>
      <c r="D80" s="30">
        <v>85</v>
      </c>
      <c r="E80" s="30">
        <v>0</v>
      </c>
      <c r="F80" s="30" t="s">
        <v>46</v>
      </c>
      <c r="G80" s="29">
        <v>6</v>
      </c>
      <c r="H80" s="29">
        <v>8</v>
      </c>
      <c r="I80" s="31">
        <v>6.2</v>
      </c>
      <c r="J80" s="30">
        <v>10</v>
      </c>
      <c r="K80" s="30">
        <v>6</v>
      </c>
      <c r="L80" s="31">
        <v>0.11764705882352941</v>
      </c>
      <c r="M80" s="31">
        <v>7.0588235294117646E-2</v>
      </c>
      <c r="N80" s="31">
        <v>1.6666666666666667</v>
      </c>
      <c r="O80" s="32">
        <f t="shared" si="13"/>
        <v>1.3333333333333333</v>
      </c>
      <c r="P80" s="33">
        <f t="shared" si="14"/>
        <v>20</v>
      </c>
      <c r="Q80" s="33">
        <f t="shared" si="15"/>
        <v>2</v>
      </c>
      <c r="R80" s="33">
        <f t="shared" si="16"/>
        <v>22</v>
      </c>
      <c r="S80" s="33">
        <f t="shared" si="17"/>
        <v>0</v>
      </c>
      <c r="T80" s="31"/>
      <c r="U80" s="418">
        <v>38929.63486111111</v>
      </c>
      <c r="V80" s="418">
        <v>39901.343368055554</v>
      </c>
      <c r="W80" s="273">
        <f t="shared" si="18"/>
        <v>971.7085069444438</v>
      </c>
      <c r="X80" s="31">
        <f t="shared" si="19"/>
        <v>2.6622150875190242</v>
      </c>
      <c r="Y80" s="273">
        <f t="shared" si="20"/>
        <v>2</v>
      </c>
      <c r="Z80" s="313">
        <f t="shared" ca="1" si="21"/>
        <v>1</v>
      </c>
      <c r="AA80" s="273">
        <f t="shared" si="22"/>
        <v>0</v>
      </c>
    </row>
    <row r="81" spans="1:27">
      <c r="A81" s="258">
        <v>38929.63486111111</v>
      </c>
      <c r="B81" s="258">
        <v>39901.343368055554</v>
      </c>
      <c r="C81" s="29" t="s">
        <v>101</v>
      </c>
      <c r="D81" s="30">
        <v>85</v>
      </c>
      <c r="E81" s="30">
        <v>0</v>
      </c>
      <c r="F81" s="30" t="s">
        <v>46</v>
      </c>
      <c r="G81" s="29">
        <v>8</v>
      </c>
      <c r="H81" s="29">
        <v>12</v>
      </c>
      <c r="I81" s="31">
        <v>9.4235299999999995</v>
      </c>
      <c r="J81" s="30">
        <v>10</v>
      </c>
      <c r="K81" s="30">
        <v>9</v>
      </c>
      <c r="L81" s="31">
        <v>0.11764705882352941</v>
      </c>
      <c r="M81" s="31">
        <v>0.10588235294117647</v>
      </c>
      <c r="N81" s="31">
        <v>1.1111111111111112</v>
      </c>
      <c r="O81" s="32">
        <f t="shared" si="13"/>
        <v>1.5</v>
      </c>
      <c r="P81" s="33">
        <f t="shared" si="14"/>
        <v>20</v>
      </c>
      <c r="Q81" s="33">
        <f t="shared" si="15"/>
        <v>2</v>
      </c>
      <c r="R81" s="33">
        <f t="shared" si="16"/>
        <v>22</v>
      </c>
      <c r="S81" s="33">
        <f t="shared" si="17"/>
        <v>0</v>
      </c>
      <c r="T81" s="31"/>
      <c r="U81" s="418">
        <v>38929.63486111111</v>
      </c>
      <c r="V81" s="418">
        <v>39901.343368055554</v>
      </c>
      <c r="W81" s="273">
        <f t="shared" si="18"/>
        <v>971.7085069444438</v>
      </c>
      <c r="X81" s="31">
        <f t="shared" si="19"/>
        <v>2.6622150875190242</v>
      </c>
      <c r="Y81" s="273">
        <f t="shared" si="20"/>
        <v>2</v>
      </c>
      <c r="Z81" s="313">
        <f t="shared" ca="1" si="21"/>
        <v>1</v>
      </c>
      <c r="AA81" s="273">
        <f t="shared" si="22"/>
        <v>0</v>
      </c>
    </row>
    <row r="82" spans="1:27">
      <c r="A82" s="258">
        <v>38929.63486111111</v>
      </c>
      <c r="B82" s="258">
        <v>39901.343368055554</v>
      </c>
      <c r="C82" s="29" t="s">
        <v>102</v>
      </c>
      <c r="D82" s="30">
        <v>84</v>
      </c>
      <c r="E82" s="30">
        <v>0</v>
      </c>
      <c r="F82" s="30" t="s">
        <v>46</v>
      </c>
      <c r="G82" s="29">
        <v>15</v>
      </c>
      <c r="H82" s="29">
        <v>15</v>
      </c>
      <c r="I82" s="31">
        <v>14.880953</v>
      </c>
      <c r="J82" s="30">
        <v>10</v>
      </c>
      <c r="K82" s="30">
        <v>8</v>
      </c>
      <c r="L82" s="31">
        <v>0.11904761904761904</v>
      </c>
      <c r="M82" s="31">
        <v>9.5238095238095233E-2</v>
      </c>
      <c r="N82" s="31">
        <v>1.25</v>
      </c>
      <c r="O82" s="32">
        <f t="shared" si="13"/>
        <v>1</v>
      </c>
      <c r="P82" s="33">
        <f t="shared" si="14"/>
        <v>20</v>
      </c>
      <c r="Q82" s="33">
        <f t="shared" si="15"/>
        <v>2</v>
      </c>
      <c r="R82" s="33">
        <f t="shared" si="16"/>
        <v>22</v>
      </c>
      <c r="S82" s="33">
        <f t="shared" si="17"/>
        <v>0</v>
      </c>
      <c r="T82" s="31"/>
      <c r="U82" s="418">
        <v>38929.63486111111</v>
      </c>
      <c r="V82" s="418">
        <v>39901.343368055554</v>
      </c>
      <c r="W82" s="273">
        <f t="shared" si="18"/>
        <v>971.7085069444438</v>
      </c>
      <c r="X82" s="31">
        <f t="shared" si="19"/>
        <v>2.6622150875190242</v>
      </c>
      <c r="Y82" s="273">
        <f t="shared" si="20"/>
        <v>2</v>
      </c>
      <c r="Z82" s="313">
        <f t="shared" ca="1" si="21"/>
        <v>1</v>
      </c>
      <c r="AA82" s="273">
        <f t="shared" si="22"/>
        <v>0</v>
      </c>
    </row>
    <row r="83" spans="1:27">
      <c r="A83" s="258">
        <v>38929.63486111111</v>
      </c>
      <c r="B83" s="258">
        <v>39901.343368055554</v>
      </c>
      <c r="C83" s="29" t="s">
        <v>103</v>
      </c>
      <c r="D83" s="30">
        <v>85</v>
      </c>
      <c r="E83" s="30">
        <v>0</v>
      </c>
      <c r="F83" s="30" t="s">
        <v>46</v>
      </c>
      <c r="G83" s="29">
        <v>10</v>
      </c>
      <c r="H83" s="29">
        <v>12</v>
      </c>
      <c r="I83" s="31">
        <v>11.341176000000001</v>
      </c>
      <c r="J83" s="30">
        <v>11</v>
      </c>
      <c r="K83" s="30">
        <v>7</v>
      </c>
      <c r="L83" s="31">
        <v>0.12941176470588237</v>
      </c>
      <c r="M83" s="31">
        <v>8.2352941176470587E-2</v>
      </c>
      <c r="N83" s="31">
        <v>1.5714285714285714</v>
      </c>
      <c r="O83" s="32">
        <f t="shared" si="13"/>
        <v>1.2</v>
      </c>
      <c r="P83" s="33">
        <f t="shared" si="14"/>
        <v>20</v>
      </c>
      <c r="Q83" s="33">
        <f t="shared" si="15"/>
        <v>2</v>
      </c>
      <c r="R83" s="33">
        <f t="shared" si="16"/>
        <v>22</v>
      </c>
      <c r="S83" s="33">
        <f t="shared" si="17"/>
        <v>0</v>
      </c>
      <c r="T83" s="31"/>
      <c r="U83" s="418">
        <v>38929.63486111111</v>
      </c>
      <c r="V83" s="418">
        <v>39901.343368055554</v>
      </c>
      <c r="W83" s="273">
        <f t="shared" si="18"/>
        <v>971.7085069444438</v>
      </c>
      <c r="X83" s="31">
        <f t="shared" si="19"/>
        <v>2.6622150875190242</v>
      </c>
      <c r="Y83" s="273">
        <f t="shared" si="20"/>
        <v>2</v>
      </c>
      <c r="Z83" s="313">
        <f t="shared" ca="1" si="21"/>
        <v>1</v>
      </c>
      <c r="AA83" s="273">
        <f t="shared" si="22"/>
        <v>0</v>
      </c>
    </row>
    <row r="84" spans="1:27">
      <c r="A84" s="258">
        <v>38929.63486111111</v>
      </c>
      <c r="B84" s="258">
        <v>39901.343368055554</v>
      </c>
      <c r="C84" s="29" t="s">
        <v>104</v>
      </c>
      <c r="D84" s="30">
        <v>85</v>
      </c>
      <c r="E84" s="30">
        <v>0</v>
      </c>
      <c r="F84" s="30" t="s">
        <v>46</v>
      </c>
      <c r="G84" s="29">
        <v>7</v>
      </c>
      <c r="H84" s="29">
        <v>8</v>
      </c>
      <c r="I84" s="31">
        <v>7.1764707999999997</v>
      </c>
      <c r="J84" s="30">
        <v>11</v>
      </c>
      <c r="K84" s="30">
        <v>11</v>
      </c>
      <c r="L84" s="31">
        <v>0.12941176470588237</v>
      </c>
      <c r="M84" s="31">
        <v>0.12941176470588237</v>
      </c>
      <c r="N84" s="31">
        <v>1</v>
      </c>
      <c r="O84" s="32">
        <f t="shared" si="13"/>
        <v>1.1428571428571428</v>
      </c>
      <c r="P84" s="33">
        <f t="shared" si="14"/>
        <v>20</v>
      </c>
      <c r="Q84" s="33">
        <f t="shared" si="15"/>
        <v>2</v>
      </c>
      <c r="R84" s="33">
        <f t="shared" si="16"/>
        <v>22</v>
      </c>
      <c r="S84" s="33">
        <f t="shared" si="17"/>
        <v>0</v>
      </c>
      <c r="T84" s="31"/>
      <c r="U84" s="418">
        <v>38929.63486111111</v>
      </c>
      <c r="V84" s="418">
        <v>39901.343368055554</v>
      </c>
      <c r="W84" s="273">
        <f t="shared" si="18"/>
        <v>971.7085069444438</v>
      </c>
      <c r="X84" s="31">
        <f t="shared" si="19"/>
        <v>2.6622150875190242</v>
      </c>
      <c r="Y84" s="273">
        <f t="shared" si="20"/>
        <v>2</v>
      </c>
      <c r="Z84" s="313">
        <f t="shared" ca="1" si="21"/>
        <v>1</v>
      </c>
      <c r="AA84" s="273">
        <f t="shared" si="22"/>
        <v>0</v>
      </c>
    </row>
    <row r="85" spans="1:27">
      <c r="A85" s="258">
        <v>39220.563530092593</v>
      </c>
      <c r="B85" s="258">
        <v>39901.343368055554</v>
      </c>
      <c r="C85" s="29" t="s">
        <v>105</v>
      </c>
      <c r="D85" s="30">
        <v>57</v>
      </c>
      <c r="E85" s="30">
        <v>28</v>
      </c>
      <c r="F85" s="30" t="s">
        <v>46</v>
      </c>
      <c r="G85" s="29">
        <v>8</v>
      </c>
      <c r="H85" s="29">
        <v>7</v>
      </c>
      <c r="I85" s="31">
        <v>7.017544</v>
      </c>
      <c r="J85" s="30">
        <v>8</v>
      </c>
      <c r="K85" s="30">
        <v>6</v>
      </c>
      <c r="L85" s="31">
        <v>0.14035087719298245</v>
      </c>
      <c r="M85" s="31">
        <v>0.10526315789473684</v>
      </c>
      <c r="N85" s="31">
        <v>1.3333333333333333</v>
      </c>
      <c r="O85" s="32">
        <f t="shared" si="13"/>
        <v>0.875</v>
      </c>
      <c r="P85" s="33">
        <f t="shared" si="14"/>
        <v>20</v>
      </c>
      <c r="Q85" s="33">
        <f t="shared" si="15"/>
        <v>2</v>
      </c>
      <c r="R85" s="33">
        <f t="shared" si="16"/>
        <v>22</v>
      </c>
      <c r="S85" s="33">
        <f t="shared" si="17"/>
        <v>1</v>
      </c>
      <c r="T85" s="31"/>
      <c r="U85" s="418">
        <v>39220.563530092593</v>
      </c>
      <c r="V85" s="418">
        <v>39901.343368055554</v>
      </c>
      <c r="W85" s="273">
        <f t="shared" si="18"/>
        <v>680.7798379629603</v>
      </c>
      <c r="X85" s="31">
        <f t="shared" si="19"/>
        <v>1.8651502409944118</v>
      </c>
      <c r="Y85" s="273">
        <f t="shared" si="20"/>
        <v>1</v>
      </c>
      <c r="Z85" s="313">
        <f t="shared" ca="1" si="21"/>
        <v>0.70060088297846201</v>
      </c>
      <c r="AA85" s="273">
        <f t="shared" si="22"/>
        <v>0</v>
      </c>
    </row>
    <row r="86" spans="1:27">
      <c r="A86" s="258">
        <v>38929.63486111111</v>
      </c>
      <c r="B86" s="258">
        <v>39901.343368055554</v>
      </c>
      <c r="C86" s="29" t="s">
        <v>106</v>
      </c>
      <c r="D86" s="30">
        <v>85</v>
      </c>
      <c r="E86" s="30">
        <v>0</v>
      </c>
      <c r="F86" s="30" t="s">
        <v>46</v>
      </c>
      <c r="G86" s="29">
        <v>13</v>
      </c>
      <c r="H86" s="29">
        <v>13</v>
      </c>
      <c r="I86" s="31">
        <v>13.011765</v>
      </c>
      <c r="J86" s="30">
        <v>12</v>
      </c>
      <c r="K86" s="30">
        <v>6</v>
      </c>
      <c r="L86" s="31">
        <v>0.14117647058823529</v>
      </c>
      <c r="M86" s="31">
        <v>7.0588235294117646E-2</v>
      </c>
      <c r="N86" s="31">
        <v>2</v>
      </c>
      <c r="O86" s="32">
        <f t="shared" si="13"/>
        <v>1</v>
      </c>
      <c r="P86" s="33">
        <f t="shared" si="14"/>
        <v>20</v>
      </c>
      <c r="Q86" s="33">
        <f t="shared" si="15"/>
        <v>2</v>
      </c>
      <c r="R86" s="33">
        <f t="shared" si="16"/>
        <v>22</v>
      </c>
      <c r="S86" s="33">
        <f t="shared" si="17"/>
        <v>0</v>
      </c>
      <c r="T86" s="31"/>
      <c r="U86" s="418">
        <v>38929.63486111111</v>
      </c>
      <c r="V86" s="418">
        <v>39901.343368055554</v>
      </c>
      <c r="W86" s="273">
        <f t="shared" si="18"/>
        <v>971.7085069444438</v>
      </c>
      <c r="X86" s="31">
        <f t="shared" si="19"/>
        <v>2.6622150875190242</v>
      </c>
      <c r="Y86" s="273">
        <f t="shared" si="20"/>
        <v>2</v>
      </c>
      <c r="Z86" s="313">
        <f t="shared" ca="1" si="21"/>
        <v>1</v>
      </c>
      <c r="AA86" s="273">
        <f t="shared" si="22"/>
        <v>0</v>
      </c>
    </row>
    <row r="87" spans="1:27">
      <c r="A87" s="258">
        <v>38929.63486111111</v>
      </c>
      <c r="B87" s="258">
        <v>39901.343368055554</v>
      </c>
      <c r="C87" s="29" t="s">
        <v>107</v>
      </c>
      <c r="D87" s="30">
        <v>85</v>
      </c>
      <c r="E87" s="30">
        <v>0</v>
      </c>
      <c r="F87" s="30" t="s">
        <v>46</v>
      </c>
      <c r="G87" s="29">
        <v>8</v>
      </c>
      <c r="H87" s="29">
        <v>12</v>
      </c>
      <c r="I87" s="31">
        <v>10.435294000000001</v>
      </c>
      <c r="J87" s="30">
        <v>12</v>
      </c>
      <c r="K87" s="30">
        <v>7</v>
      </c>
      <c r="L87" s="31">
        <v>0.14117647058823529</v>
      </c>
      <c r="M87" s="31">
        <v>8.2352941176470587E-2</v>
      </c>
      <c r="N87" s="31">
        <v>1.7142857142857142</v>
      </c>
      <c r="O87" s="32">
        <f t="shared" si="13"/>
        <v>1.5</v>
      </c>
      <c r="P87" s="33">
        <f t="shared" si="14"/>
        <v>20</v>
      </c>
      <c r="Q87" s="33">
        <f t="shared" si="15"/>
        <v>2</v>
      </c>
      <c r="R87" s="33">
        <f t="shared" si="16"/>
        <v>22</v>
      </c>
      <c r="S87" s="33">
        <f t="shared" si="17"/>
        <v>0</v>
      </c>
      <c r="T87" s="31"/>
      <c r="U87" s="418">
        <v>38929.63486111111</v>
      </c>
      <c r="V87" s="418">
        <v>39901.343368055554</v>
      </c>
      <c r="W87" s="273">
        <f t="shared" si="18"/>
        <v>971.7085069444438</v>
      </c>
      <c r="X87" s="31">
        <f t="shared" si="19"/>
        <v>2.6622150875190242</v>
      </c>
      <c r="Y87" s="273">
        <f t="shared" si="20"/>
        <v>2</v>
      </c>
      <c r="Z87" s="313">
        <f t="shared" ca="1" si="21"/>
        <v>1</v>
      </c>
      <c r="AA87" s="273">
        <f t="shared" si="22"/>
        <v>0</v>
      </c>
    </row>
    <row r="88" spans="1:27">
      <c r="A88" s="258">
        <v>38929.63486111111</v>
      </c>
      <c r="B88" s="258">
        <v>39901.343368055554</v>
      </c>
      <c r="C88" s="29" t="s">
        <v>108</v>
      </c>
      <c r="D88" s="30">
        <v>85</v>
      </c>
      <c r="E88" s="30">
        <v>0</v>
      </c>
      <c r="F88" s="30" t="s">
        <v>46</v>
      </c>
      <c r="G88" s="29">
        <v>7</v>
      </c>
      <c r="H88" s="29">
        <v>7</v>
      </c>
      <c r="I88" s="31">
        <v>7.0941175999999997</v>
      </c>
      <c r="J88" s="30">
        <v>13</v>
      </c>
      <c r="K88" s="30">
        <v>8</v>
      </c>
      <c r="L88" s="31">
        <v>0.15294117647058825</v>
      </c>
      <c r="M88" s="31">
        <v>9.4117647058823528E-2</v>
      </c>
      <c r="N88" s="31">
        <v>1.625</v>
      </c>
      <c r="O88" s="32">
        <f t="shared" si="13"/>
        <v>1</v>
      </c>
      <c r="P88" s="33">
        <f t="shared" si="14"/>
        <v>20</v>
      </c>
      <c r="Q88" s="33">
        <f t="shared" si="15"/>
        <v>2</v>
      </c>
      <c r="R88" s="33">
        <f t="shared" si="16"/>
        <v>22</v>
      </c>
      <c r="S88" s="33">
        <f t="shared" si="17"/>
        <v>0</v>
      </c>
      <c r="T88" s="31"/>
      <c r="U88" s="418">
        <v>38929.63486111111</v>
      </c>
      <c r="V88" s="418">
        <v>39901.343368055554</v>
      </c>
      <c r="W88" s="273">
        <f t="shared" si="18"/>
        <v>971.7085069444438</v>
      </c>
      <c r="X88" s="31">
        <f t="shared" si="19"/>
        <v>2.6622150875190242</v>
      </c>
      <c r="Y88" s="273">
        <f t="shared" si="20"/>
        <v>2</v>
      </c>
      <c r="Z88" s="313">
        <f t="shared" ca="1" si="21"/>
        <v>1</v>
      </c>
      <c r="AA88" s="273">
        <f t="shared" si="22"/>
        <v>0</v>
      </c>
    </row>
    <row r="89" spans="1:27">
      <c r="A89" s="258">
        <v>38929.63486111111</v>
      </c>
      <c r="B89" s="258">
        <v>39901.343368055554</v>
      </c>
      <c r="C89" s="29" t="s">
        <v>109</v>
      </c>
      <c r="D89" s="30">
        <v>85</v>
      </c>
      <c r="E89" s="30">
        <v>0</v>
      </c>
      <c r="F89" s="30" t="s">
        <v>46</v>
      </c>
      <c r="G89" s="29">
        <v>6</v>
      </c>
      <c r="H89" s="29">
        <v>8</v>
      </c>
      <c r="I89" s="31">
        <v>7.4</v>
      </c>
      <c r="J89" s="30">
        <v>13</v>
      </c>
      <c r="K89" s="30">
        <v>7</v>
      </c>
      <c r="L89" s="31">
        <v>0.15294117647058825</v>
      </c>
      <c r="M89" s="31">
        <v>8.2352941176470587E-2</v>
      </c>
      <c r="N89" s="31">
        <v>1.8571428571428572</v>
      </c>
      <c r="O89" s="32">
        <f t="shared" si="13"/>
        <v>1.3333333333333333</v>
      </c>
      <c r="P89" s="33">
        <f t="shared" si="14"/>
        <v>20</v>
      </c>
      <c r="Q89" s="33">
        <f t="shared" si="15"/>
        <v>2</v>
      </c>
      <c r="R89" s="33">
        <f t="shared" si="16"/>
        <v>22</v>
      </c>
      <c r="S89" s="33">
        <f t="shared" si="17"/>
        <v>0</v>
      </c>
      <c r="T89" s="31"/>
      <c r="U89" s="418">
        <v>38929.63486111111</v>
      </c>
      <c r="V89" s="418">
        <v>39901.343368055554</v>
      </c>
      <c r="W89" s="273">
        <f t="shared" si="18"/>
        <v>971.7085069444438</v>
      </c>
      <c r="X89" s="31">
        <f t="shared" si="19"/>
        <v>2.6622150875190242</v>
      </c>
      <c r="Y89" s="273">
        <f t="shared" si="20"/>
        <v>2</v>
      </c>
      <c r="Z89" s="313">
        <f t="shared" ca="1" si="21"/>
        <v>1</v>
      </c>
      <c r="AA89" s="273">
        <f t="shared" si="22"/>
        <v>0</v>
      </c>
    </row>
    <row r="90" spans="1:27">
      <c r="A90" s="258">
        <v>38929.63486111111</v>
      </c>
      <c r="B90" s="258">
        <v>39901.343368055554</v>
      </c>
      <c r="C90" s="29" t="s">
        <v>110</v>
      </c>
      <c r="D90" s="30">
        <v>85</v>
      </c>
      <c r="E90" s="30">
        <v>0</v>
      </c>
      <c r="F90" s="30" t="s">
        <v>46</v>
      </c>
      <c r="G90" s="29">
        <v>11</v>
      </c>
      <c r="H90" s="29">
        <v>11</v>
      </c>
      <c r="I90" s="31">
        <v>11.094118</v>
      </c>
      <c r="J90" s="30">
        <v>13</v>
      </c>
      <c r="K90" s="30">
        <v>7</v>
      </c>
      <c r="L90" s="31">
        <v>0.15294117647058825</v>
      </c>
      <c r="M90" s="31">
        <v>8.2352941176470587E-2</v>
      </c>
      <c r="N90" s="31">
        <v>1.8571428571428572</v>
      </c>
      <c r="O90" s="32">
        <f t="shared" si="13"/>
        <v>1</v>
      </c>
      <c r="P90" s="33">
        <f t="shared" si="14"/>
        <v>20</v>
      </c>
      <c r="Q90" s="33">
        <f t="shared" si="15"/>
        <v>2</v>
      </c>
      <c r="R90" s="33">
        <f t="shared" si="16"/>
        <v>22</v>
      </c>
      <c r="S90" s="33">
        <f t="shared" si="17"/>
        <v>0</v>
      </c>
      <c r="T90" s="31"/>
      <c r="U90" s="418">
        <v>38929.63486111111</v>
      </c>
      <c r="V90" s="418">
        <v>39901.343368055554</v>
      </c>
      <c r="W90" s="273">
        <f t="shared" si="18"/>
        <v>971.7085069444438</v>
      </c>
      <c r="X90" s="31">
        <f t="shared" si="19"/>
        <v>2.6622150875190242</v>
      </c>
      <c r="Y90" s="273">
        <f t="shared" si="20"/>
        <v>2</v>
      </c>
      <c r="Z90" s="313">
        <f t="shared" ca="1" si="21"/>
        <v>1</v>
      </c>
      <c r="AA90" s="273">
        <f t="shared" si="22"/>
        <v>0</v>
      </c>
    </row>
    <row r="91" spans="1:27">
      <c r="A91" s="258">
        <v>38929.63486111111</v>
      </c>
      <c r="B91" s="258">
        <v>39901.343368055554</v>
      </c>
      <c r="C91" s="29" t="s">
        <v>111</v>
      </c>
      <c r="D91" s="30">
        <v>85</v>
      </c>
      <c r="E91" s="30">
        <v>0</v>
      </c>
      <c r="F91" s="30" t="s">
        <v>46</v>
      </c>
      <c r="G91" s="29">
        <v>8</v>
      </c>
      <c r="H91" s="29">
        <v>16</v>
      </c>
      <c r="I91" s="31">
        <v>12.435294000000001</v>
      </c>
      <c r="J91" s="30">
        <v>14</v>
      </c>
      <c r="K91" s="30">
        <v>6</v>
      </c>
      <c r="L91" s="31">
        <v>0.16470588235294117</v>
      </c>
      <c r="M91" s="31">
        <v>7.0588235294117646E-2</v>
      </c>
      <c r="N91" s="31">
        <v>2.3333333333333335</v>
      </c>
      <c r="O91" s="32">
        <f t="shared" si="13"/>
        <v>2</v>
      </c>
      <c r="P91" s="33">
        <f t="shared" si="14"/>
        <v>20</v>
      </c>
      <c r="Q91" s="33">
        <f t="shared" si="15"/>
        <v>2</v>
      </c>
      <c r="R91" s="33">
        <f t="shared" si="16"/>
        <v>22</v>
      </c>
      <c r="S91" s="33">
        <f t="shared" si="17"/>
        <v>0</v>
      </c>
      <c r="T91" s="31"/>
      <c r="U91" s="418">
        <v>38929.63486111111</v>
      </c>
      <c r="V91" s="418">
        <v>39901.343368055554</v>
      </c>
      <c r="W91" s="273">
        <f t="shared" si="18"/>
        <v>971.7085069444438</v>
      </c>
      <c r="X91" s="31">
        <f t="shared" si="19"/>
        <v>2.6622150875190242</v>
      </c>
      <c r="Y91" s="273">
        <f t="shared" si="20"/>
        <v>2</v>
      </c>
      <c r="Z91" s="313">
        <f t="shared" ca="1" si="21"/>
        <v>1</v>
      </c>
      <c r="AA91" s="273">
        <f t="shared" si="22"/>
        <v>0</v>
      </c>
    </row>
    <row r="92" spans="1:27">
      <c r="A92" s="258">
        <v>38929.63486111111</v>
      </c>
      <c r="B92" s="258">
        <v>39901.343368055554</v>
      </c>
      <c r="C92" s="34" t="s">
        <v>112</v>
      </c>
      <c r="D92" s="30">
        <v>85</v>
      </c>
      <c r="E92" s="30">
        <v>0</v>
      </c>
      <c r="F92" s="30" t="s">
        <v>46</v>
      </c>
      <c r="G92" s="34">
        <v>266</v>
      </c>
      <c r="H92" s="34">
        <v>266</v>
      </c>
      <c r="I92" s="35">
        <v>266</v>
      </c>
      <c r="J92" s="30">
        <v>15</v>
      </c>
      <c r="K92" s="30">
        <v>12</v>
      </c>
      <c r="L92" s="31">
        <v>0.17647058823529413</v>
      </c>
      <c r="M92" s="31">
        <v>0.14117647058823529</v>
      </c>
      <c r="N92" s="31">
        <v>1.25</v>
      </c>
      <c r="O92" s="32">
        <f t="shared" si="13"/>
        <v>1</v>
      </c>
      <c r="P92" s="33">
        <f t="shared" si="14"/>
        <v>20</v>
      </c>
      <c r="Q92" s="33">
        <f t="shared" si="15"/>
        <v>2</v>
      </c>
      <c r="R92" s="33">
        <f t="shared" si="16"/>
        <v>22</v>
      </c>
      <c r="S92" s="33">
        <f t="shared" si="17"/>
        <v>0</v>
      </c>
      <c r="T92" s="31"/>
      <c r="U92" s="418">
        <v>38929.63486111111</v>
      </c>
      <c r="V92" s="418">
        <v>39901.343368055554</v>
      </c>
      <c r="W92" s="273">
        <f t="shared" si="18"/>
        <v>971.7085069444438</v>
      </c>
      <c r="X92" s="31">
        <f t="shared" si="19"/>
        <v>2.6622150875190242</v>
      </c>
      <c r="Y92" s="273">
        <f t="shared" si="20"/>
        <v>2</v>
      </c>
      <c r="Z92" s="313">
        <f t="shared" ca="1" si="21"/>
        <v>1</v>
      </c>
      <c r="AA92" s="273">
        <f t="shared" si="22"/>
        <v>0</v>
      </c>
    </row>
    <row r="93" spans="1:27">
      <c r="A93" s="258">
        <v>38929.63486111111</v>
      </c>
      <c r="B93" s="258">
        <v>39901.343368055554</v>
      </c>
      <c r="C93" s="29" t="s">
        <v>113</v>
      </c>
      <c r="D93" s="30">
        <v>85</v>
      </c>
      <c r="E93" s="30">
        <v>0</v>
      </c>
      <c r="F93" s="30" t="s">
        <v>46</v>
      </c>
      <c r="G93" s="29">
        <v>10</v>
      </c>
      <c r="H93" s="29">
        <v>12</v>
      </c>
      <c r="I93" s="31">
        <v>10.552941000000001</v>
      </c>
      <c r="J93" s="30">
        <v>16</v>
      </c>
      <c r="K93" s="30">
        <v>12</v>
      </c>
      <c r="L93" s="31">
        <v>0.18823529411764706</v>
      </c>
      <c r="M93" s="31">
        <v>0.14117647058823529</v>
      </c>
      <c r="N93" s="31">
        <v>1.3333333333333333</v>
      </c>
      <c r="O93" s="32">
        <f t="shared" si="13"/>
        <v>1.2</v>
      </c>
      <c r="P93" s="33">
        <f t="shared" si="14"/>
        <v>20</v>
      </c>
      <c r="Q93" s="33">
        <f t="shared" si="15"/>
        <v>2</v>
      </c>
      <c r="R93" s="33">
        <f t="shared" si="16"/>
        <v>22</v>
      </c>
      <c r="S93" s="33">
        <f t="shared" si="17"/>
        <v>0</v>
      </c>
      <c r="T93" s="31"/>
      <c r="U93" s="418">
        <v>38929.63486111111</v>
      </c>
      <c r="V93" s="418">
        <v>39901.343368055554</v>
      </c>
      <c r="W93" s="273">
        <f t="shared" si="18"/>
        <v>971.7085069444438</v>
      </c>
      <c r="X93" s="31">
        <f t="shared" si="19"/>
        <v>2.6622150875190242</v>
      </c>
      <c r="Y93" s="273">
        <f t="shared" si="20"/>
        <v>2</v>
      </c>
      <c r="Z93" s="313">
        <f t="shared" ca="1" si="21"/>
        <v>1</v>
      </c>
      <c r="AA93" s="273">
        <f t="shared" si="22"/>
        <v>0</v>
      </c>
    </row>
    <row r="94" spans="1:27">
      <c r="A94" s="258">
        <v>38929.63486111111</v>
      </c>
      <c r="B94" s="258">
        <v>39901.343368055554</v>
      </c>
      <c r="C94" s="29" t="s">
        <v>114</v>
      </c>
      <c r="D94" s="30">
        <v>85</v>
      </c>
      <c r="E94" s="30">
        <v>0</v>
      </c>
      <c r="F94" s="30" t="s">
        <v>46</v>
      </c>
      <c r="G94" s="29">
        <v>9</v>
      </c>
      <c r="H94" s="29">
        <v>10</v>
      </c>
      <c r="I94" s="31">
        <v>9.1294120000000003</v>
      </c>
      <c r="J94" s="30">
        <v>16</v>
      </c>
      <c r="K94" s="30">
        <v>10</v>
      </c>
      <c r="L94" s="31">
        <v>0.18823529411764706</v>
      </c>
      <c r="M94" s="31">
        <v>0.11764705882352941</v>
      </c>
      <c r="N94" s="31">
        <v>1.6</v>
      </c>
      <c r="O94" s="32">
        <f t="shared" si="13"/>
        <v>1.1111111111111112</v>
      </c>
      <c r="P94" s="33">
        <f t="shared" si="14"/>
        <v>20</v>
      </c>
      <c r="Q94" s="33">
        <f t="shared" si="15"/>
        <v>2</v>
      </c>
      <c r="R94" s="33">
        <f t="shared" si="16"/>
        <v>22</v>
      </c>
      <c r="S94" s="33">
        <f t="shared" si="17"/>
        <v>0</v>
      </c>
      <c r="T94" s="31"/>
      <c r="U94" s="418">
        <v>38929.63486111111</v>
      </c>
      <c r="V94" s="418">
        <v>39901.343368055554</v>
      </c>
      <c r="W94" s="273">
        <f t="shared" si="18"/>
        <v>971.7085069444438</v>
      </c>
      <c r="X94" s="31">
        <f t="shared" si="19"/>
        <v>2.6622150875190242</v>
      </c>
      <c r="Y94" s="273">
        <f t="shared" si="20"/>
        <v>2</v>
      </c>
      <c r="Z94" s="313">
        <f t="shared" ca="1" si="21"/>
        <v>1</v>
      </c>
      <c r="AA94" s="273">
        <f t="shared" si="22"/>
        <v>0</v>
      </c>
    </row>
    <row r="95" spans="1:27">
      <c r="A95" s="258">
        <v>38929.63486111111</v>
      </c>
      <c r="B95" s="258">
        <v>39901.343368055554</v>
      </c>
      <c r="C95" s="29" t="s">
        <v>115</v>
      </c>
      <c r="D95" s="30">
        <v>85</v>
      </c>
      <c r="E95" s="30">
        <v>0</v>
      </c>
      <c r="F95" s="30" t="s">
        <v>46</v>
      </c>
      <c r="G95" s="29">
        <v>17</v>
      </c>
      <c r="H95" s="29">
        <v>17</v>
      </c>
      <c r="I95" s="31">
        <v>17.011765</v>
      </c>
      <c r="J95" s="30">
        <v>20</v>
      </c>
      <c r="K95" s="30">
        <v>10</v>
      </c>
      <c r="L95" s="31">
        <v>0.23529411764705882</v>
      </c>
      <c r="M95" s="31">
        <v>0.11764705882352941</v>
      </c>
      <c r="N95" s="31">
        <v>2</v>
      </c>
      <c r="O95" s="32">
        <f t="shared" si="13"/>
        <v>1</v>
      </c>
      <c r="P95" s="33">
        <f t="shared" si="14"/>
        <v>20</v>
      </c>
      <c r="Q95" s="33">
        <f t="shared" si="15"/>
        <v>2</v>
      </c>
      <c r="R95" s="33">
        <f t="shared" si="16"/>
        <v>22</v>
      </c>
      <c r="S95" s="33">
        <f t="shared" si="17"/>
        <v>0</v>
      </c>
      <c r="T95" s="31"/>
      <c r="U95" s="418">
        <v>38929.63486111111</v>
      </c>
      <c r="V95" s="418">
        <v>39901.343368055554</v>
      </c>
      <c r="W95" s="273">
        <f t="shared" si="18"/>
        <v>971.7085069444438</v>
      </c>
      <c r="X95" s="31">
        <f t="shared" si="19"/>
        <v>2.6622150875190242</v>
      </c>
      <c r="Y95" s="273">
        <f t="shared" si="20"/>
        <v>2</v>
      </c>
      <c r="Z95" s="313">
        <f t="shared" ca="1" si="21"/>
        <v>1</v>
      </c>
      <c r="AA95" s="273">
        <f t="shared" si="22"/>
        <v>0</v>
      </c>
    </row>
    <row r="96" spans="1:27">
      <c r="A96" s="258">
        <v>38987.448252314818</v>
      </c>
      <c r="B96" s="258">
        <v>39901.343368055554</v>
      </c>
      <c r="C96" s="29" t="s">
        <v>116</v>
      </c>
      <c r="D96" s="30">
        <v>82</v>
      </c>
      <c r="E96" s="30">
        <v>3</v>
      </c>
      <c r="F96" s="30" t="s">
        <v>46</v>
      </c>
      <c r="G96" s="29">
        <v>6</v>
      </c>
      <c r="H96" s="29">
        <v>8</v>
      </c>
      <c r="I96" s="31">
        <v>7.8048780000000004</v>
      </c>
      <c r="J96" s="30">
        <v>32</v>
      </c>
      <c r="K96" s="30">
        <v>11</v>
      </c>
      <c r="L96" s="31">
        <v>0.3902439024390244</v>
      </c>
      <c r="M96" s="31">
        <v>0.13414634146341464</v>
      </c>
      <c r="N96" s="31">
        <v>2.9090909090909092</v>
      </c>
      <c r="O96" s="32">
        <f t="shared" si="13"/>
        <v>1.3333333333333333</v>
      </c>
      <c r="P96" s="33">
        <f t="shared" si="14"/>
        <v>20</v>
      </c>
      <c r="Q96" s="33">
        <f t="shared" si="15"/>
        <v>2</v>
      </c>
      <c r="R96" s="33">
        <f t="shared" si="16"/>
        <v>22</v>
      </c>
      <c r="S96" s="33">
        <f t="shared" si="17"/>
        <v>1</v>
      </c>
      <c r="T96" s="31"/>
      <c r="U96" s="418">
        <v>38987.448252314818</v>
      </c>
      <c r="V96" s="418">
        <v>39901.343368055554</v>
      </c>
      <c r="W96" s="273">
        <f t="shared" si="18"/>
        <v>913.89511574073549</v>
      </c>
      <c r="X96" s="31">
        <f t="shared" si="19"/>
        <v>2.5038222349061248</v>
      </c>
      <c r="Y96" s="273">
        <f t="shared" si="20"/>
        <v>2</v>
      </c>
      <c r="Z96" s="313">
        <f t="shared" ca="1" si="21"/>
        <v>0.94050336001945312</v>
      </c>
      <c r="AA96" s="273">
        <f t="shared" si="22"/>
        <v>0</v>
      </c>
    </row>
    <row r="97" spans="1:43">
      <c r="A97" s="258">
        <v>39155.529178240744</v>
      </c>
      <c r="B97" s="258">
        <v>39901.343368055554</v>
      </c>
      <c r="C97" s="29" t="s">
        <v>117</v>
      </c>
      <c r="D97" s="30">
        <v>68</v>
      </c>
      <c r="E97" s="30">
        <v>17</v>
      </c>
      <c r="F97" s="30" t="s">
        <v>46</v>
      </c>
      <c r="G97" s="29">
        <v>6</v>
      </c>
      <c r="H97" s="29">
        <v>6</v>
      </c>
      <c r="I97" s="31">
        <v>6.0147057000000004</v>
      </c>
      <c r="J97" s="30">
        <v>28</v>
      </c>
      <c r="K97" s="30">
        <v>6</v>
      </c>
      <c r="L97" s="31">
        <v>0.41176470588235292</v>
      </c>
      <c r="M97" s="31">
        <v>8.8235294117647065E-2</v>
      </c>
      <c r="N97" s="31">
        <v>4.666666666666667</v>
      </c>
      <c r="O97" s="32">
        <f t="shared" si="13"/>
        <v>1</v>
      </c>
      <c r="P97" s="33">
        <f t="shared" si="14"/>
        <v>20</v>
      </c>
      <c r="Q97" s="33">
        <f t="shared" si="15"/>
        <v>2</v>
      </c>
      <c r="R97" s="33">
        <f t="shared" si="16"/>
        <v>22</v>
      </c>
      <c r="S97" s="33">
        <f t="shared" si="17"/>
        <v>1</v>
      </c>
      <c r="T97" s="31"/>
      <c r="U97" s="418">
        <v>39155.529178240744</v>
      </c>
      <c r="V97" s="418">
        <v>39901.343368055554</v>
      </c>
      <c r="W97" s="273">
        <f t="shared" si="18"/>
        <v>745.81418981480965</v>
      </c>
      <c r="X97" s="31">
        <f t="shared" si="19"/>
        <v>2.0433265474378346</v>
      </c>
      <c r="Y97" s="273">
        <f t="shared" si="20"/>
        <v>2</v>
      </c>
      <c r="Z97" s="313">
        <f t="shared" ca="1" si="21"/>
        <v>0.76752872336173816</v>
      </c>
      <c r="AA97" s="273">
        <f t="shared" si="22"/>
        <v>0</v>
      </c>
    </row>
    <row r="98" spans="1:43">
      <c r="A98" s="258">
        <v>39631.537511574075</v>
      </c>
      <c r="B98" s="258">
        <v>39901.343368055554</v>
      </c>
      <c r="C98" s="29" t="s">
        <v>118</v>
      </c>
      <c r="D98" s="30">
        <v>16</v>
      </c>
      <c r="E98" s="30">
        <v>69</v>
      </c>
      <c r="F98" s="30" t="s">
        <v>46</v>
      </c>
      <c r="G98" s="29">
        <v>24</v>
      </c>
      <c r="H98" s="29">
        <v>20</v>
      </c>
      <c r="I98" s="31">
        <v>22.25</v>
      </c>
      <c r="J98" s="30">
        <v>13</v>
      </c>
      <c r="K98" s="30">
        <v>1</v>
      </c>
      <c r="L98" s="31">
        <v>0.8125</v>
      </c>
      <c r="M98" s="31">
        <v>6.25E-2</v>
      </c>
      <c r="N98" s="31">
        <v>13</v>
      </c>
      <c r="O98" s="32">
        <f t="shared" si="13"/>
        <v>0.83333333333333337</v>
      </c>
      <c r="P98" s="33">
        <f t="shared" si="14"/>
        <v>20</v>
      </c>
      <c r="Q98" s="33">
        <f t="shared" si="15"/>
        <v>2</v>
      </c>
      <c r="R98" s="33">
        <f t="shared" si="16"/>
        <v>22</v>
      </c>
      <c r="S98" s="33">
        <f t="shared" si="17"/>
        <v>2</v>
      </c>
      <c r="T98" s="31"/>
      <c r="U98" s="418">
        <v>39631.537511574075</v>
      </c>
      <c r="V98" s="418">
        <v>39901.343368055554</v>
      </c>
      <c r="W98" s="273">
        <f t="shared" si="18"/>
        <v>269.80585648147826</v>
      </c>
      <c r="X98" s="31">
        <f t="shared" si="19"/>
        <v>0.73919412734651579</v>
      </c>
      <c r="Y98" s="273">
        <f t="shared" si="20"/>
        <v>0</v>
      </c>
      <c r="Z98" s="313">
        <f t="shared" ca="1" si="21"/>
        <v>0.27766130949073192</v>
      </c>
      <c r="AA98" s="273">
        <f t="shared" si="22"/>
        <v>0</v>
      </c>
    </row>
    <row r="99" spans="1:43">
      <c r="I99" s="36"/>
      <c r="J99" s="37"/>
      <c r="U99" s="256"/>
      <c r="V99" s="256"/>
      <c r="W99" s="131"/>
      <c r="X99" s="4"/>
      <c r="Y99" s="131"/>
    </row>
    <row r="100" spans="1:43">
      <c r="C100" s="91"/>
      <c r="D100" s="90" t="str">
        <f>ADDRESS($D$1,COLUMN(D102))</f>
        <v>$D$11</v>
      </c>
      <c r="E100" s="90" t="str">
        <f t="shared" ref="E100:O100" si="23">ADDRESS($D$1,COLUMN(E102))</f>
        <v>$E$11</v>
      </c>
      <c r="F100" s="90" t="str">
        <f t="shared" si="23"/>
        <v>$F$11</v>
      </c>
      <c r="G100" s="90" t="str">
        <f t="shared" si="23"/>
        <v>$G$11</v>
      </c>
      <c r="H100" s="90" t="str">
        <f t="shared" si="23"/>
        <v>$H$11</v>
      </c>
      <c r="I100" s="90" t="str">
        <f t="shared" si="23"/>
        <v>$I$11</v>
      </c>
      <c r="J100" s="90" t="str">
        <f t="shared" si="23"/>
        <v>$J$11</v>
      </c>
      <c r="K100" s="90" t="str">
        <f t="shared" si="23"/>
        <v>$K$11</v>
      </c>
      <c r="L100" s="90" t="str">
        <f t="shared" si="23"/>
        <v>$L$11</v>
      </c>
      <c r="M100" s="90" t="str">
        <f t="shared" si="23"/>
        <v>$M$11</v>
      </c>
      <c r="N100" s="90" t="str">
        <f t="shared" si="23"/>
        <v>$N$11</v>
      </c>
      <c r="O100" s="90" t="str">
        <f t="shared" si="23"/>
        <v>$O$11</v>
      </c>
      <c r="P100" s="90" t="str">
        <f t="shared" ref="P100:Q100" si="24">ADDRESS($D$1,COLUMN(P102))</f>
        <v>$P$11</v>
      </c>
      <c r="Q100" s="90" t="str">
        <f t="shared" si="24"/>
        <v>$Q$11</v>
      </c>
      <c r="R100" s="90" t="str">
        <f t="shared" ref="R100:T100" si="25">ADDRESS($D$1,COLUMN(R102))</f>
        <v>$R$11</v>
      </c>
      <c r="S100" s="90" t="str">
        <f t="shared" si="25"/>
        <v>$S$11</v>
      </c>
      <c r="T100" s="90" t="str">
        <f t="shared" si="25"/>
        <v>$T$11</v>
      </c>
      <c r="U100" s="90"/>
      <c r="V100" s="90"/>
      <c r="W100" s="90" t="str">
        <f t="shared" ref="W100:Y100" si="26">ADDRESS($D$1,COLUMN(W102))</f>
        <v>$W$11</v>
      </c>
      <c r="X100" s="90" t="str">
        <f t="shared" si="26"/>
        <v>$X$11</v>
      </c>
      <c r="Y100" s="90" t="str">
        <f t="shared" si="26"/>
        <v>$Y$11</v>
      </c>
    </row>
    <row r="101" spans="1:43">
      <c r="C101" s="88"/>
      <c r="D101" s="90" t="str">
        <f>ADDRESS($D$2,COLUMN(D102))</f>
        <v>$D$98</v>
      </c>
      <c r="E101" s="90" t="str">
        <f t="shared" ref="E101:T101" si="27">ADDRESS($D$2,COLUMN(E102))</f>
        <v>$E$98</v>
      </c>
      <c r="F101" s="90" t="str">
        <f t="shared" si="27"/>
        <v>$F$98</v>
      </c>
      <c r="G101" s="90" t="str">
        <f t="shared" si="27"/>
        <v>$G$98</v>
      </c>
      <c r="H101" s="90" t="str">
        <f t="shared" si="27"/>
        <v>$H$98</v>
      </c>
      <c r="I101" s="90" t="str">
        <f t="shared" si="27"/>
        <v>$I$98</v>
      </c>
      <c r="J101" s="90" t="str">
        <f t="shared" si="27"/>
        <v>$J$98</v>
      </c>
      <c r="K101" s="90" t="str">
        <f t="shared" si="27"/>
        <v>$K$98</v>
      </c>
      <c r="L101" s="90" t="str">
        <f t="shared" si="27"/>
        <v>$L$98</v>
      </c>
      <c r="M101" s="90" t="str">
        <f t="shared" si="27"/>
        <v>$M$98</v>
      </c>
      <c r="N101" s="90" t="str">
        <f t="shared" si="27"/>
        <v>$N$98</v>
      </c>
      <c r="O101" s="90" t="str">
        <f t="shared" si="27"/>
        <v>$O$98</v>
      </c>
      <c r="P101" s="90" t="str">
        <f t="shared" si="27"/>
        <v>$P$98</v>
      </c>
      <c r="Q101" s="90" t="str">
        <f t="shared" si="27"/>
        <v>$Q$98</v>
      </c>
      <c r="R101" s="90" t="str">
        <f t="shared" si="27"/>
        <v>$R$98</v>
      </c>
      <c r="S101" s="90" t="str">
        <f t="shared" si="27"/>
        <v>$S$98</v>
      </c>
      <c r="T101" s="90" t="str">
        <f t="shared" si="27"/>
        <v>$T$98</v>
      </c>
      <c r="U101" s="90"/>
      <c r="V101" s="90"/>
      <c r="W101" s="90" t="str">
        <f t="shared" ref="W101:Y101" si="28">ADDRESS($D$2,COLUMN(W102))</f>
        <v>$W$98</v>
      </c>
      <c r="X101" s="90" t="str">
        <f t="shared" si="28"/>
        <v>$X$98</v>
      </c>
      <c r="Y101" s="90" t="str">
        <f t="shared" si="28"/>
        <v>$Y$98</v>
      </c>
    </row>
    <row r="102" spans="1:43">
      <c r="C102" s="89"/>
      <c r="D102" s="12" t="s">
        <v>17</v>
      </c>
      <c r="E102" s="12" t="s">
        <v>18</v>
      </c>
      <c r="F102" s="12" t="s">
        <v>19</v>
      </c>
      <c r="G102" s="13" t="s">
        <v>20</v>
      </c>
      <c r="H102" s="13" t="s">
        <v>21</v>
      </c>
      <c r="I102" s="14" t="s">
        <v>22</v>
      </c>
      <c r="J102" s="12" t="s">
        <v>23</v>
      </c>
      <c r="K102" s="15" t="s">
        <v>24</v>
      </c>
      <c r="L102" s="16" t="s">
        <v>25</v>
      </c>
      <c r="M102" s="16" t="s">
        <v>26</v>
      </c>
      <c r="N102" s="16" t="s">
        <v>27</v>
      </c>
      <c r="O102" s="15" t="s">
        <v>28</v>
      </c>
      <c r="P102" s="15" t="s">
        <v>656</v>
      </c>
      <c r="Q102" s="15" t="s">
        <v>657</v>
      </c>
      <c r="R102" s="15" t="s">
        <v>29</v>
      </c>
      <c r="S102" s="15" t="s">
        <v>671</v>
      </c>
      <c r="T102" s="15" t="s">
        <v>672</v>
      </c>
      <c r="U102" s="256"/>
      <c r="V102" s="256"/>
      <c r="W102" s="13" t="s">
        <v>822</v>
      </c>
      <c r="X102" s="13" t="s">
        <v>823</v>
      </c>
      <c r="Y102" s="13" t="s">
        <v>824</v>
      </c>
    </row>
    <row r="103" spans="1:43">
      <c r="C103" t="s">
        <v>646</v>
      </c>
      <c r="D103" s="1">
        <f ca="1">MAX(INDIRECT(CONCATENATE(D100,":",D101)))</f>
        <v>85</v>
      </c>
      <c r="E103" s="1">
        <f t="shared" ref="E103:R103" ca="1" si="29">MAX(INDIRECT(CONCATENATE(E100,":",E101)))</f>
        <v>83</v>
      </c>
      <c r="F103" s="1">
        <f t="shared" ca="1" si="29"/>
        <v>68</v>
      </c>
      <c r="G103" s="5">
        <f t="shared" ca="1" si="29"/>
        <v>266</v>
      </c>
      <c r="H103" s="5">
        <f t="shared" ca="1" si="29"/>
        <v>266</v>
      </c>
      <c r="I103" s="3">
        <f t="shared" ca="1" si="29"/>
        <v>266</v>
      </c>
      <c r="J103" s="5">
        <f t="shared" ca="1" si="29"/>
        <v>32</v>
      </c>
      <c r="K103" s="5">
        <f t="shared" ca="1" si="29"/>
        <v>12</v>
      </c>
      <c r="L103" s="3">
        <f t="shared" ca="1" si="29"/>
        <v>0.8125</v>
      </c>
      <c r="M103" s="3">
        <f t="shared" ca="1" si="29"/>
        <v>0.5</v>
      </c>
      <c r="N103" s="3">
        <f t="shared" ca="1" si="29"/>
        <v>13</v>
      </c>
      <c r="O103" s="3">
        <f t="shared" ca="1" si="29"/>
        <v>2</v>
      </c>
      <c r="P103" s="3">
        <f t="shared" ca="1" si="29"/>
        <v>20</v>
      </c>
      <c r="Q103" s="3">
        <f t="shared" ca="1" si="29"/>
        <v>2</v>
      </c>
      <c r="R103" s="3">
        <f t="shared" ca="1" si="29"/>
        <v>22</v>
      </c>
      <c r="S103" s="3">
        <f t="shared" ref="S103:T103" ca="1" si="30">MAX(INDIRECT(CONCATENATE(S100,":",S101)))</f>
        <v>3</v>
      </c>
      <c r="T103" s="3">
        <f t="shared" ca="1" si="30"/>
        <v>2</v>
      </c>
      <c r="U103" s="256"/>
      <c r="V103" s="256"/>
      <c r="W103" s="3">
        <f ca="1">MAX(INDIRECT(CONCATENATE(W100,":",W101)))</f>
        <v>971.7085069444438</v>
      </c>
      <c r="X103" s="3">
        <f t="shared" ref="X103:Y103" ca="1" si="31">MAX(INDIRECT(CONCATENATE(X100,":",X101)))</f>
        <v>2.6622150875190242</v>
      </c>
      <c r="Y103" s="3">
        <f t="shared" ca="1" si="31"/>
        <v>2</v>
      </c>
    </row>
    <row r="104" spans="1:43">
      <c r="C104" t="s">
        <v>647</v>
      </c>
      <c r="D104" s="1">
        <f ca="1">MIN(INDIRECT(CONCATENATE(D100,":",D101)))</f>
        <v>1</v>
      </c>
      <c r="E104" s="1">
        <f t="shared" ref="E104:O104" ca="1" si="32">MIN(INDIRECT(CONCATENATE(E100,":",E101)))</f>
        <v>0</v>
      </c>
      <c r="F104" s="1">
        <f t="shared" ca="1" si="32"/>
        <v>1</v>
      </c>
      <c r="G104" s="5">
        <f t="shared" ca="1" si="32"/>
        <v>1</v>
      </c>
      <c r="H104" s="5">
        <f t="shared" ca="1" si="32"/>
        <v>1</v>
      </c>
      <c r="I104" s="3">
        <f t="shared" ca="1" si="32"/>
        <v>1</v>
      </c>
      <c r="J104" s="5">
        <f t="shared" ca="1" si="32"/>
        <v>0</v>
      </c>
      <c r="K104" s="5">
        <f t="shared" ca="1" si="32"/>
        <v>0</v>
      </c>
      <c r="L104" s="3">
        <f t="shared" ca="1" si="32"/>
        <v>0</v>
      </c>
      <c r="M104" s="3">
        <f t="shared" ca="1" si="32"/>
        <v>0</v>
      </c>
      <c r="N104" s="3">
        <f t="shared" ca="1" si="32"/>
        <v>1</v>
      </c>
      <c r="O104" s="3">
        <f t="shared" ca="1" si="32"/>
        <v>0.83333333333333337</v>
      </c>
      <c r="P104" s="3">
        <f t="shared" ref="P104:R104" ca="1" si="33">MIN(INDIRECT(CONCATENATE(P100,":",P101)))</f>
        <v>10</v>
      </c>
      <c r="Q104" s="3">
        <f t="shared" ca="1" si="33"/>
        <v>0</v>
      </c>
      <c r="R104" s="3">
        <f t="shared" ca="1" si="33"/>
        <v>10</v>
      </c>
      <c r="S104" s="3">
        <f t="shared" ref="S104:T104" ca="1" si="34">MIN(INDIRECT(CONCATENATE(S100,":",S101)))</f>
        <v>0</v>
      </c>
      <c r="T104" s="3">
        <f t="shared" ca="1" si="34"/>
        <v>1</v>
      </c>
      <c r="U104" s="256"/>
      <c r="V104" s="256"/>
      <c r="W104" s="3">
        <f ca="1">MIN(INDIRECT(CONCATENATE(W100,":",W101)))</f>
        <v>0</v>
      </c>
      <c r="X104" s="3">
        <f t="shared" ref="X104:Y104" ca="1" si="35">MIN(INDIRECT(CONCATENATE(X100,":",X101)))</f>
        <v>0</v>
      </c>
      <c r="Y104" s="3">
        <f t="shared" ca="1" si="35"/>
        <v>0</v>
      </c>
    </row>
    <row r="105" spans="1:43">
      <c r="C105" t="s">
        <v>648</v>
      </c>
      <c r="D105" s="1">
        <f ca="1">SUM(INDIRECT(CONCATENATE(D100,":",D101)))</f>
        <v>5052</v>
      </c>
      <c r="E105" s="1">
        <f t="shared" ref="E105:O105" ca="1" si="36">SUM(INDIRECT(CONCATENATE(E100,":",E101)))</f>
        <v>1655</v>
      </c>
      <c r="F105" s="1">
        <f t="shared" ca="1" si="36"/>
        <v>489</v>
      </c>
      <c r="G105" s="5">
        <f t="shared" ca="1" si="36"/>
        <v>921</v>
      </c>
      <c r="H105" s="5">
        <f t="shared" ca="1" si="36"/>
        <v>958</v>
      </c>
      <c r="I105" s="3">
        <f t="shared" ca="1" si="36"/>
        <v>941.84383190000017</v>
      </c>
      <c r="J105" s="5">
        <f t="shared" ca="1" si="36"/>
        <v>516</v>
      </c>
      <c r="K105" s="5">
        <f t="shared" ca="1" si="36"/>
        <v>352</v>
      </c>
      <c r="L105" s="3">
        <f t="shared" ca="1" si="36"/>
        <v>8.2669633135233447</v>
      </c>
      <c r="M105" s="3">
        <f t="shared" ca="1" si="36"/>
        <v>5.3487522645250101</v>
      </c>
      <c r="N105" s="3">
        <f t="shared" ca="1" si="36"/>
        <v>111.52972582972583</v>
      </c>
      <c r="O105" s="3">
        <f t="shared" ca="1" si="36"/>
        <v>94.104725829725794</v>
      </c>
      <c r="P105" s="3">
        <f t="shared" ref="P105:R105" ca="1" si="37">SUM(INDIRECT(CONCATENATE(P100,":",P101)))</f>
        <v>1610</v>
      </c>
      <c r="Q105" s="3">
        <f t="shared" ca="1" si="37"/>
        <v>97</v>
      </c>
      <c r="R105" s="3">
        <f t="shared" ca="1" si="37"/>
        <v>1707</v>
      </c>
      <c r="S105" s="3">
        <f t="shared" ref="S105:T105" ca="1" si="38">SUM(INDIRECT(CONCATENATE(S100,":",S101)))</f>
        <v>57</v>
      </c>
      <c r="T105" s="3">
        <f t="shared" ca="1" si="38"/>
        <v>21</v>
      </c>
      <c r="U105" s="256"/>
      <c r="V105" s="256"/>
      <c r="W105" s="3">
        <f ca="1">SUM(INDIRECT(CONCATENATE(W100,":",W101)))</f>
        <v>59224.942592592517</v>
      </c>
      <c r="X105" s="3">
        <f t="shared" ref="X105:Y105" ca="1" si="39">SUM(INDIRECT(CONCATENATE(X100,":",X101)))</f>
        <v>162.26011669203444</v>
      </c>
      <c r="Y105" s="3">
        <f t="shared" ca="1" si="39"/>
        <v>107</v>
      </c>
    </row>
    <row r="106" spans="1:43">
      <c r="C106" t="s">
        <v>650</v>
      </c>
      <c r="D106" s="3">
        <f ca="1">AVERAGE(INDIRECT(CONCATENATE(D100,":",D101)))</f>
        <v>57.409090909090907</v>
      </c>
      <c r="E106" s="3">
        <f t="shared" ref="E106:O106" ca="1" si="40">AVERAGE(INDIRECT(CONCATENATE(E100,":",E101)))</f>
        <v>18.806818181818183</v>
      </c>
      <c r="F106" s="3">
        <f t="shared" ca="1" si="40"/>
        <v>32.6</v>
      </c>
      <c r="G106" s="3">
        <f t="shared" ca="1" si="40"/>
        <v>10.465909090909092</v>
      </c>
      <c r="H106" s="3">
        <f t="shared" ca="1" si="40"/>
        <v>10.886363636363637</v>
      </c>
      <c r="I106" s="3">
        <f t="shared" ca="1" si="40"/>
        <v>10.702770817045456</v>
      </c>
      <c r="J106" s="3">
        <f t="shared" ca="1" si="40"/>
        <v>5.8636363636363633</v>
      </c>
      <c r="K106" s="3">
        <f t="shared" ca="1" si="40"/>
        <v>4</v>
      </c>
      <c r="L106" s="3">
        <f t="shared" ca="1" si="40"/>
        <v>9.3942764926401648E-2</v>
      </c>
      <c r="M106" s="3">
        <f t="shared" ca="1" si="40"/>
        <v>6.078127573323875E-2</v>
      </c>
      <c r="N106" s="3">
        <f t="shared" ca="1" si="40"/>
        <v>1.593281797567512</v>
      </c>
      <c r="O106" s="3">
        <f t="shared" ca="1" si="40"/>
        <v>1.0693718844287021</v>
      </c>
      <c r="P106" s="3">
        <f t="shared" ref="P106:R106" ca="1" si="41">AVERAGE(INDIRECT(CONCATENATE(P100,":",P101)))</f>
        <v>18.295454545454547</v>
      </c>
      <c r="Q106" s="3">
        <f t="shared" ca="1" si="41"/>
        <v>1.1022727272727273</v>
      </c>
      <c r="R106" s="3">
        <f t="shared" ca="1" si="41"/>
        <v>19.397727272727273</v>
      </c>
      <c r="S106" s="3">
        <f t="shared" ref="S106:T106" ca="1" si="42">AVERAGE(INDIRECT(CONCATENATE(S100,":",S101)))</f>
        <v>0.64772727272727271</v>
      </c>
      <c r="T106" s="3">
        <f t="shared" ca="1" si="42"/>
        <v>1.4</v>
      </c>
      <c r="U106" s="256"/>
      <c r="V106" s="256"/>
      <c r="W106" s="3">
        <f ca="1">AVERAGE(INDIRECT(CONCATENATE(W100,":",W101)))</f>
        <v>673.01071127946045</v>
      </c>
      <c r="X106" s="3">
        <f t="shared" ref="X106:Y106" ca="1" si="43">AVERAGE(INDIRECT(CONCATENATE(X100,":",X101)))</f>
        <v>1.8438649624094823</v>
      </c>
      <c r="Y106" s="3">
        <f t="shared" ca="1" si="43"/>
        <v>1.2159090909090908</v>
      </c>
    </row>
    <row r="107" spans="1:43">
      <c r="C107" s="84" t="s">
        <v>649</v>
      </c>
      <c r="D107" s="85">
        <f ca="1">COUNT(INDIRECT(CONCATENATE(D100,":",D101)))</f>
        <v>88</v>
      </c>
      <c r="E107" s="85">
        <f t="shared" ref="E107:O107" ca="1" si="44">COUNT(INDIRECT(CONCATENATE(E100,":",E101)))</f>
        <v>88</v>
      </c>
      <c r="F107" s="85">
        <f t="shared" ca="1" si="44"/>
        <v>15</v>
      </c>
      <c r="G107" s="91">
        <f t="shared" ca="1" si="44"/>
        <v>88</v>
      </c>
      <c r="H107" s="91">
        <f t="shared" ca="1" si="44"/>
        <v>88</v>
      </c>
      <c r="I107" s="86">
        <f t="shared" ca="1" si="44"/>
        <v>88</v>
      </c>
      <c r="J107" s="85">
        <f t="shared" ca="1" si="44"/>
        <v>88</v>
      </c>
      <c r="K107" s="85">
        <f t="shared" ca="1" si="44"/>
        <v>88</v>
      </c>
      <c r="L107" s="85">
        <f t="shared" ca="1" si="44"/>
        <v>88</v>
      </c>
      <c r="M107" s="85">
        <f t="shared" ca="1" si="44"/>
        <v>88</v>
      </c>
      <c r="N107" s="85">
        <f t="shared" ca="1" si="44"/>
        <v>70</v>
      </c>
      <c r="O107" s="85">
        <f t="shared" ca="1" si="44"/>
        <v>88</v>
      </c>
      <c r="P107" s="85">
        <f t="shared" ref="P107:R107" ca="1" si="45">COUNT(INDIRECT(CONCATENATE(P100,":",P101)))</f>
        <v>88</v>
      </c>
      <c r="Q107" s="85">
        <f t="shared" ca="1" si="45"/>
        <v>88</v>
      </c>
      <c r="R107" s="85">
        <f t="shared" ca="1" si="45"/>
        <v>88</v>
      </c>
      <c r="S107" s="85">
        <f t="shared" ref="S107:T107" ca="1" si="46">COUNT(INDIRECT(CONCATENATE(S100,":",S101)))</f>
        <v>88</v>
      </c>
      <c r="T107" s="85">
        <f t="shared" ca="1" si="46"/>
        <v>15</v>
      </c>
      <c r="U107" s="256"/>
      <c r="V107" s="256"/>
      <c r="W107" s="86">
        <f ca="1">COUNT(INDIRECT(CONCATENATE(W100,":",W101)))</f>
        <v>88</v>
      </c>
      <c r="X107" s="86">
        <f t="shared" ref="X107:Y107" ca="1" si="47">COUNT(INDIRECT(CONCATENATE(X100,":",X101)))</f>
        <v>88</v>
      </c>
      <c r="Y107" s="86">
        <f t="shared" ca="1" si="47"/>
        <v>88</v>
      </c>
    </row>
    <row r="108" spans="1:43">
      <c r="C108" t="s">
        <v>653</v>
      </c>
      <c r="D108" s="3">
        <f ca="1">MEDIAN(INDIRECT(CONCATENATE(D100,":",D101)))</f>
        <v>84.5</v>
      </c>
      <c r="E108" s="3">
        <f t="shared" ref="E108:O108" ca="1" si="48">MEDIAN(INDIRECT(CONCATENATE(E100,":",E101)))</f>
        <v>0</v>
      </c>
      <c r="F108" s="3">
        <f t="shared" ca="1" si="48"/>
        <v>21</v>
      </c>
      <c r="G108" s="3">
        <f t="shared" ca="1" si="48"/>
        <v>7</v>
      </c>
      <c r="H108" s="3">
        <f t="shared" ca="1" si="48"/>
        <v>7</v>
      </c>
      <c r="I108" s="3">
        <f t="shared" ca="1" si="48"/>
        <v>7</v>
      </c>
      <c r="J108" s="3">
        <f t="shared" ca="1" si="48"/>
        <v>4</v>
      </c>
      <c r="K108" s="3">
        <f t="shared" ca="1" si="48"/>
        <v>4</v>
      </c>
      <c r="L108" s="3">
        <f t="shared" ca="1" si="48"/>
        <v>7.0588235294117646E-2</v>
      </c>
      <c r="M108" s="3">
        <f t="shared" ca="1" si="48"/>
        <v>5.8823529411764705E-2</v>
      </c>
      <c r="N108" s="3">
        <f t="shared" ca="1" si="48"/>
        <v>1.2</v>
      </c>
      <c r="O108" s="3">
        <f t="shared" ca="1" si="48"/>
        <v>1</v>
      </c>
      <c r="P108" s="3">
        <f t="shared" ref="P108:R108" ca="1" si="49">MEDIAN(INDIRECT(CONCATENATE(P100,":",P101)))</f>
        <v>20</v>
      </c>
      <c r="Q108" s="3">
        <f t="shared" ca="1" si="49"/>
        <v>1</v>
      </c>
      <c r="R108" s="3">
        <f t="shared" ca="1" si="49"/>
        <v>21</v>
      </c>
      <c r="S108" s="3">
        <f t="shared" ref="S108:T108" ca="1" si="50">MEDIAN(INDIRECT(CONCATENATE(S100,":",S101)))</f>
        <v>0</v>
      </c>
      <c r="T108" s="3">
        <f t="shared" ca="1" si="50"/>
        <v>1</v>
      </c>
      <c r="U108" s="256"/>
      <c r="V108" s="256"/>
      <c r="W108" s="3">
        <f ca="1">MEDIAN(INDIRECT(CONCATENATE(W100,":",W101)))</f>
        <v>971.7085069444438</v>
      </c>
      <c r="X108" s="3">
        <f t="shared" ref="X108:Y108" ca="1" si="51">MEDIAN(INDIRECT(CONCATENATE(X100,":",X101)))</f>
        <v>2.6622150875190242</v>
      </c>
      <c r="Y108" s="3">
        <f t="shared" ca="1" si="51"/>
        <v>2</v>
      </c>
    </row>
    <row r="109" spans="1:43">
      <c r="C109" t="s">
        <v>654</v>
      </c>
      <c r="D109" s="3">
        <f ca="1">STDEVP(INDIRECT(CONCATENATE(D100,":",D101)))</f>
        <v>31.936242009964296</v>
      </c>
      <c r="E109" s="3">
        <f t="shared" ref="E109:O109" ca="1" si="52">STDEVP(INDIRECT(CONCATENATE(E100,":",E101)))</f>
        <v>28.323559882569274</v>
      </c>
      <c r="F109" s="3">
        <f t="shared" ca="1" si="52"/>
        <v>18.517739242862955</v>
      </c>
      <c r="G109" s="3">
        <f t="shared" ca="1" si="52"/>
        <v>27.637650893316284</v>
      </c>
      <c r="H109" s="3">
        <f t="shared" ca="1" si="52"/>
        <v>27.592584567968544</v>
      </c>
      <c r="I109" s="3">
        <f t="shared" ca="1" si="52"/>
        <v>27.607166965518598</v>
      </c>
      <c r="J109" s="3">
        <f t="shared" ca="1" si="52"/>
        <v>5.9432578649749654</v>
      </c>
      <c r="K109" s="3">
        <f t="shared" ca="1" si="52"/>
        <v>3.2821833088246724</v>
      </c>
      <c r="L109" s="3">
        <f t="shared" ca="1" si="52"/>
        <v>0.11553941535300841</v>
      </c>
      <c r="M109" s="3">
        <f t="shared" ca="1" si="52"/>
        <v>6.02076172492403E-2</v>
      </c>
      <c r="N109" s="3">
        <f t="shared" ca="1" si="52"/>
        <v>1.5265199638284885</v>
      </c>
      <c r="O109" s="3">
        <f t="shared" ca="1" si="52"/>
        <v>0.17002437269417287</v>
      </c>
      <c r="P109" s="3">
        <f t="shared" ref="P109:R109" ca="1" si="53">STDEVP(INDIRECT(CONCATENATE(P100,":",P101)))</f>
        <v>3.7603163881305219</v>
      </c>
      <c r="Q109" s="3">
        <f t="shared" ca="1" si="53"/>
        <v>0.70774566450091003</v>
      </c>
      <c r="R109" s="3">
        <f t="shared" ca="1" si="53"/>
        <v>4.0157071513769322</v>
      </c>
      <c r="S109" s="3">
        <f t="shared" ref="S109:T109" ca="1" si="54">STDEVP(INDIRECT(CONCATENATE(S100,":",S101)))</f>
        <v>0.91750368747429323</v>
      </c>
      <c r="T109" s="3">
        <f t="shared" ca="1" si="54"/>
        <v>0.4898979485566356</v>
      </c>
      <c r="U109" s="256"/>
      <c r="V109" s="256"/>
      <c r="W109" s="3">
        <f ca="1">STDEVP(INDIRECT(CONCATENATE(W100,":",W101)))</f>
        <v>345.31748575446221</v>
      </c>
      <c r="X109" s="3">
        <f t="shared" ref="X109:Y109" ca="1" si="55">STDEVP(INDIRECT(CONCATENATE(X100,":",X101)))</f>
        <v>0.94607530343688073</v>
      </c>
      <c r="Y109" s="3">
        <f t="shared" ca="1" si="55"/>
        <v>0.9101556265072529</v>
      </c>
    </row>
    <row r="110" spans="1:43">
      <c r="C110" t="s">
        <v>655</v>
      </c>
      <c r="D110" s="3">
        <f ca="1">MODE(INDIRECT(CONCATENATE(D100,":",D101)))</f>
        <v>85</v>
      </c>
      <c r="E110" s="3">
        <f t="shared" ref="E110:O110" ca="1" si="56">MODE(INDIRECT(CONCATENATE(E100,":",E101)))</f>
        <v>0</v>
      </c>
      <c r="F110" s="3">
        <f t="shared" ca="1" si="56"/>
        <v>21</v>
      </c>
      <c r="G110" s="3">
        <f t="shared" ca="1" si="56"/>
        <v>6</v>
      </c>
      <c r="H110" s="3">
        <f t="shared" ca="1" si="56"/>
        <v>6</v>
      </c>
      <c r="I110" s="3">
        <f t="shared" ca="1" si="56"/>
        <v>6</v>
      </c>
      <c r="J110" s="3">
        <f t="shared" ca="1" si="56"/>
        <v>0</v>
      </c>
      <c r="K110" s="3">
        <f t="shared" ca="1" si="56"/>
        <v>0</v>
      </c>
      <c r="L110" s="3">
        <f t="shared" ca="1" si="56"/>
        <v>0</v>
      </c>
      <c r="M110" s="3">
        <f t="shared" ca="1" si="56"/>
        <v>0</v>
      </c>
      <c r="N110" s="3">
        <f t="shared" ca="1" si="56"/>
        <v>1</v>
      </c>
      <c r="O110" s="3">
        <f t="shared" ca="1" si="56"/>
        <v>1</v>
      </c>
      <c r="P110" s="3">
        <f t="shared" ref="P110:R110" ca="1" si="57">MODE(INDIRECT(CONCATENATE(P100,":",P101)))</f>
        <v>20</v>
      </c>
      <c r="Q110" s="3">
        <f t="shared" ca="1" si="57"/>
        <v>1</v>
      </c>
      <c r="R110" s="3">
        <f t="shared" ca="1" si="57"/>
        <v>21</v>
      </c>
      <c r="S110" s="3">
        <f t="shared" ref="S110:T110" ca="1" si="58">MODE(INDIRECT(CONCATENATE(S100,":",S101)))</f>
        <v>0</v>
      </c>
      <c r="T110" s="3">
        <f t="shared" ca="1" si="58"/>
        <v>1</v>
      </c>
      <c r="U110" s="256"/>
      <c r="V110" s="256"/>
      <c r="W110" s="3">
        <f ca="1">MODE(INDIRECT(CONCATENATE(W100,":",W101)))</f>
        <v>971.7085069444438</v>
      </c>
      <c r="X110" s="3">
        <f t="shared" ref="X110:Y110" ca="1" si="59">MODE(INDIRECT(CONCATENATE(X100,":",X101)))</f>
        <v>2.6622150875190242</v>
      </c>
      <c r="Y110" s="3">
        <f t="shared" ca="1" si="59"/>
        <v>2</v>
      </c>
    </row>
    <row r="112" spans="1:43"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</row>
    <row r="113" spans="33:43"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</row>
    <row r="114" spans="33:43"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</row>
    <row r="115" spans="33:43"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</row>
    <row r="116" spans="33:43"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</row>
    <row r="117" spans="33:43"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</row>
    <row r="118" spans="33:43"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</row>
    <row r="119" spans="33:43"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  <row r="120" spans="33:43"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</row>
    <row r="121" spans="33:43"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</row>
    <row r="122" spans="33:43"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</row>
    <row r="123" spans="33:43"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</row>
    <row r="124" spans="33:43"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</row>
    <row r="125" spans="33:43"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</row>
    <row r="126" spans="33:43"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</row>
    <row r="127" spans="33:43">
      <c r="AG127" s="263"/>
      <c r="AH127" s="263"/>
      <c r="AI127" s="263"/>
      <c r="AJ127" s="263"/>
      <c r="AK127" s="263"/>
      <c r="AL127" s="263"/>
      <c r="AM127" s="263"/>
      <c r="AN127" s="263"/>
      <c r="AO127" s="263"/>
      <c r="AP127" s="263"/>
      <c r="AQ127" s="263"/>
    </row>
    <row r="128" spans="33:43"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</row>
    <row r="129" spans="33:43">
      <c r="AG129" s="263"/>
      <c r="AH129" s="263"/>
      <c r="AI129" s="263"/>
      <c r="AJ129" s="263"/>
      <c r="AK129" s="263"/>
      <c r="AL129" s="263"/>
      <c r="AM129" s="263"/>
      <c r="AN129" s="263"/>
      <c r="AO129" s="263"/>
      <c r="AP129" s="263"/>
      <c r="AQ129" s="263"/>
    </row>
    <row r="130" spans="33:43"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</row>
    <row r="131" spans="33:43"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</row>
    <row r="132" spans="33:43"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</row>
    <row r="133" spans="33:43"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</row>
    <row r="134" spans="33:43"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</row>
    <row r="135" spans="33:43"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</row>
    <row r="136" spans="33:43"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</row>
    <row r="137" spans="33:43"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</row>
    <row r="145" spans="23:23">
      <c r="W145" s="260"/>
    </row>
    <row r="146" spans="23:23">
      <c r="W146" s="260"/>
    </row>
    <row r="147" spans="23:23">
      <c r="W147" s="260"/>
    </row>
    <row r="148" spans="23:23">
      <c r="W148" s="260"/>
    </row>
  </sheetData>
  <pageMargins left="0.7" right="0.7" top="0.75" bottom="0.75" header="0.3" footer="0.3"/>
  <pageSetup paperSize="9"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7"/>
  <sheetViews>
    <sheetView view="pageBreakPreview" zoomScale="40" zoomScaleNormal="90" zoomScaleSheetLayoutView="40" workbookViewId="0">
      <selection activeCell="AA71" sqref="AA71"/>
    </sheetView>
  </sheetViews>
  <sheetFormatPr defaultRowHeight="15"/>
  <cols>
    <col min="1" max="1" width="11.28515625" bestFit="1" customWidth="1"/>
    <col min="2" max="2" width="12.42578125" bestFit="1" customWidth="1"/>
    <col min="4" max="4" width="11.28515625" bestFit="1" customWidth="1"/>
    <col min="5" max="5" width="9.7109375" customWidth="1"/>
    <col min="7" max="7" width="11.28515625" bestFit="1" customWidth="1"/>
    <col min="8" max="8" width="9.5703125" customWidth="1"/>
    <col min="10" max="10" width="11.28515625" bestFit="1" customWidth="1"/>
    <col min="11" max="11" width="13.7109375" customWidth="1"/>
    <col min="13" max="13" width="11.28515625" customWidth="1"/>
    <col min="14" max="14" width="10.140625" customWidth="1"/>
    <col min="16" max="16" width="11.28515625" bestFit="1" customWidth="1"/>
    <col min="17" max="17" width="14" bestFit="1" customWidth="1"/>
    <col min="22" max="22" width="11.140625" style="55" bestFit="1" customWidth="1"/>
    <col min="23" max="23" width="9.140625" style="55"/>
  </cols>
  <sheetData>
    <row r="1" spans="1:23">
      <c r="A1" t="s">
        <v>755</v>
      </c>
      <c r="D1" t="s">
        <v>756</v>
      </c>
      <c r="G1" t="s">
        <v>757</v>
      </c>
      <c r="J1" t="s">
        <v>758</v>
      </c>
      <c r="M1" t="s">
        <v>760</v>
      </c>
      <c r="P1" t="s">
        <v>761</v>
      </c>
      <c r="T1" t="s">
        <v>755</v>
      </c>
      <c r="U1" t="s">
        <v>819</v>
      </c>
      <c r="V1" s="55" t="s">
        <v>818</v>
      </c>
      <c r="W1" s="55" t="s">
        <v>808</v>
      </c>
    </row>
    <row r="2" spans="1:23">
      <c r="A2" s="144" t="s">
        <v>671</v>
      </c>
      <c r="B2" t="s">
        <v>697</v>
      </c>
      <c r="D2" s="144" t="s">
        <v>682</v>
      </c>
      <c r="E2" t="s">
        <v>697</v>
      </c>
      <c r="G2" s="144" t="s">
        <v>671</v>
      </c>
      <c r="H2" t="s">
        <v>697</v>
      </c>
      <c r="J2" s="144" t="s">
        <v>671</v>
      </c>
      <c r="K2" t="s">
        <v>697</v>
      </c>
      <c r="L2" s="74"/>
      <c r="M2" s="144" t="s">
        <v>671</v>
      </c>
      <c r="N2" t="s">
        <v>697</v>
      </c>
      <c r="P2" s="144" t="s">
        <v>671</v>
      </c>
      <c r="Q2" t="s">
        <v>697</v>
      </c>
      <c r="U2">
        <v>0</v>
      </c>
      <c r="V2" s="55">
        <v>0.61643835616438358</v>
      </c>
      <c r="W2" s="55">
        <v>0.73333333333333328</v>
      </c>
    </row>
    <row r="3" spans="1:23">
      <c r="A3" s="145">
        <v>0</v>
      </c>
      <c r="B3" s="146">
        <v>11</v>
      </c>
      <c r="D3" s="145">
        <v>0</v>
      </c>
      <c r="E3" s="146">
        <v>12</v>
      </c>
      <c r="G3" s="145">
        <v>0</v>
      </c>
      <c r="H3" s="146">
        <v>6</v>
      </c>
      <c r="J3" s="145">
        <v>1</v>
      </c>
      <c r="K3" s="146">
        <v>4</v>
      </c>
      <c r="M3" s="145">
        <v>0</v>
      </c>
      <c r="N3" s="146">
        <v>4</v>
      </c>
      <c r="P3" s="145">
        <v>0</v>
      </c>
      <c r="Q3" s="146">
        <v>1</v>
      </c>
      <c r="U3">
        <v>1</v>
      </c>
      <c r="V3" s="55">
        <v>0.1095890410958904</v>
      </c>
      <c r="W3" s="55">
        <v>6.6666666666666666E-2</v>
      </c>
    </row>
    <row r="4" spans="1:23">
      <c r="A4" s="145">
        <v>1</v>
      </c>
      <c r="B4" s="146">
        <v>1</v>
      </c>
      <c r="D4" s="145">
        <v>1</v>
      </c>
      <c r="E4" s="146">
        <v>5</v>
      </c>
      <c r="G4" s="145">
        <v>1</v>
      </c>
      <c r="H4" s="146">
        <v>1</v>
      </c>
      <c r="J4" s="145">
        <v>2</v>
      </c>
      <c r="K4" s="146">
        <v>2</v>
      </c>
      <c r="M4" s="145">
        <v>1</v>
      </c>
      <c r="N4" s="146">
        <v>1</v>
      </c>
      <c r="P4" s="145">
        <v>2</v>
      </c>
      <c r="Q4" s="146">
        <v>1</v>
      </c>
      <c r="U4">
        <v>2</v>
      </c>
      <c r="V4" s="55">
        <v>0.24657534246575341</v>
      </c>
      <c r="W4" s="55">
        <v>0.2</v>
      </c>
    </row>
    <row r="5" spans="1:23">
      <c r="A5" s="145">
        <v>2</v>
      </c>
      <c r="B5" s="146">
        <v>3</v>
      </c>
      <c r="D5" s="145" t="s">
        <v>675</v>
      </c>
      <c r="E5" s="146">
        <v>17</v>
      </c>
      <c r="G5" s="145">
        <v>2</v>
      </c>
      <c r="H5" s="146">
        <v>4</v>
      </c>
      <c r="J5" s="145">
        <v>3</v>
      </c>
      <c r="K5" s="146">
        <v>2</v>
      </c>
      <c r="M5" s="145" t="s">
        <v>675</v>
      </c>
      <c r="N5" s="146">
        <v>5</v>
      </c>
      <c r="P5" s="145">
        <v>3</v>
      </c>
      <c r="Q5" s="146">
        <v>4</v>
      </c>
      <c r="U5">
        <v>3</v>
      </c>
      <c r="V5" s="55">
        <v>2.7397260273972601E-2</v>
      </c>
    </row>
    <row r="6" spans="1:23">
      <c r="A6" s="145" t="s">
        <v>675</v>
      </c>
      <c r="B6" s="146">
        <v>15</v>
      </c>
      <c r="G6" s="145">
        <v>3</v>
      </c>
      <c r="H6" s="146">
        <v>2</v>
      </c>
      <c r="J6" s="145">
        <v>4</v>
      </c>
      <c r="K6" s="146">
        <v>6</v>
      </c>
      <c r="P6" s="145">
        <v>4</v>
      </c>
      <c r="Q6" s="146">
        <v>1</v>
      </c>
    </row>
    <row r="7" spans="1:23">
      <c r="G7" s="145">
        <v>5</v>
      </c>
      <c r="H7" s="146">
        <v>2</v>
      </c>
      <c r="J7" s="145" t="s">
        <v>675</v>
      </c>
      <c r="K7" s="146">
        <v>14</v>
      </c>
      <c r="P7" s="145">
        <v>6</v>
      </c>
      <c r="Q7" s="146">
        <v>2</v>
      </c>
    </row>
    <row r="8" spans="1:23">
      <c r="G8" s="145">
        <v>6</v>
      </c>
      <c r="H8" s="146">
        <v>2</v>
      </c>
      <c r="P8" s="145" t="s">
        <v>675</v>
      </c>
      <c r="Q8" s="146">
        <v>9</v>
      </c>
    </row>
    <row r="9" spans="1:23">
      <c r="G9" s="145">
        <v>9</v>
      </c>
      <c r="H9" s="146">
        <v>4</v>
      </c>
      <c r="U9" t="s">
        <v>819</v>
      </c>
      <c r="V9" s="55" t="s">
        <v>818</v>
      </c>
      <c r="W9" s="55" t="s">
        <v>808</v>
      </c>
    </row>
    <row r="10" spans="1:23">
      <c r="A10" s="144" t="s">
        <v>691</v>
      </c>
      <c r="B10" t="s">
        <v>700</v>
      </c>
      <c r="D10" s="144" t="s">
        <v>682</v>
      </c>
      <c r="E10" t="s">
        <v>700</v>
      </c>
      <c r="G10" s="145" t="s">
        <v>675</v>
      </c>
      <c r="H10" s="146">
        <v>21</v>
      </c>
      <c r="J10" s="144" t="s">
        <v>671</v>
      </c>
      <c r="K10" t="s">
        <v>712</v>
      </c>
      <c r="M10" s="144" t="s">
        <v>759</v>
      </c>
      <c r="N10" t="s">
        <v>700</v>
      </c>
      <c r="P10" s="144" t="s">
        <v>671</v>
      </c>
      <c r="Q10" t="s">
        <v>700</v>
      </c>
      <c r="T10" t="s">
        <v>756</v>
      </c>
      <c r="U10">
        <v>0</v>
      </c>
      <c r="V10" s="55">
        <v>0.32142857142857145</v>
      </c>
      <c r="W10" s="55">
        <v>0.70588235294117652</v>
      </c>
    </row>
    <row r="11" spans="1:23">
      <c r="A11" s="147">
        <v>0</v>
      </c>
      <c r="B11" s="146">
        <v>45</v>
      </c>
      <c r="D11" s="145">
        <v>0</v>
      </c>
      <c r="E11" s="146">
        <v>9</v>
      </c>
      <c r="J11" s="145">
        <v>1</v>
      </c>
      <c r="K11" s="146">
        <v>53</v>
      </c>
      <c r="M11" s="145">
        <v>0</v>
      </c>
      <c r="N11" s="146">
        <v>57</v>
      </c>
      <c r="P11" s="145">
        <v>0</v>
      </c>
      <c r="Q11" s="146">
        <v>9</v>
      </c>
      <c r="U11">
        <v>1</v>
      </c>
      <c r="V11" s="55">
        <v>0.42857142857142855</v>
      </c>
      <c r="W11" s="55">
        <v>0.29411764705882354</v>
      </c>
    </row>
    <row r="12" spans="1:23">
      <c r="A12" s="147">
        <v>1</v>
      </c>
      <c r="B12" s="146">
        <v>8</v>
      </c>
      <c r="D12" s="145">
        <v>1</v>
      </c>
      <c r="E12" s="146">
        <v>12</v>
      </c>
      <c r="G12" s="144" t="s">
        <v>671</v>
      </c>
      <c r="H12" t="s">
        <v>700</v>
      </c>
      <c r="J12" s="145">
        <v>3</v>
      </c>
      <c r="K12" s="146">
        <v>33</v>
      </c>
      <c r="M12" s="145">
        <v>4</v>
      </c>
      <c r="N12" s="146">
        <v>2</v>
      </c>
      <c r="P12" s="145">
        <v>1</v>
      </c>
      <c r="Q12" s="146">
        <v>2</v>
      </c>
      <c r="U12">
        <v>2</v>
      </c>
      <c r="V12" s="55">
        <v>0.21428571428571427</v>
      </c>
    </row>
    <row r="13" spans="1:23">
      <c r="A13" s="147">
        <v>2</v>
      </c>
      <c r="B13" s="146">
        <v>18</v>
      </c>
      <c r="D13" s="145">
        <v>2</v>
      </c>
      <c r="E13" s="146">
        <v>6</v>
      </c>
      <c r="G13" s="145">
        <v>0</v>
      </c>
      <c r="H13" s="146">
        <v>11</v>
      </c>
      <c r="J13" s="145">
        <v>4</v>
      </c>
      <c r="K13" s="146">
        <v>26</v>
      </c>
      <c r="M13" s="145">
        <v>5</v>
      </c>
      <c r="N13" s="146">
        <v>1</v>
      </c>
      <c r="P13" s="145">
        <v>3</v>
      </c>
      <c r="Q13" s="146">
        <v>1</v>
      </c>
      <c r="U13">
        <v>3</v>
      </c>
      <c r="V13" s="55">
        <v>3.5714285714285712E-2</v>
      </c>
    </row>
    <row r="14" spans="1:23">
      <c r="A14" s="147">
        <v>3</v>
      </c>
      <c r="B14" s="146">
        <v>2</v>
      </c>
      <c r="D14" s="145">
        <v>3</v>
      </c>
      <c r="E14" s="146">
        <v>1</v>
      </c>
      <c r="G14" s="145">
        <v>1</v>
      </c>
      <c r="H14" s="146">
        <v>2</v>
      </c>
      <c r="J14" s="145">
        <v>5</v>
      </c>
      <c r="K14" s="146">
        <v>2</v>
      </c>
      <c r="M14" s="145">
        <v>7</v>
      </c>
      <c r="N14" s="146">
        <v>5</v>
      </c>
      <c r="P14" s="145">
        <v>6</v>
      </c>
      <c r="Q14" s="146">
        <v>1</v>
      </c>
    </row>
    <row r="15" spans="1:23">
      <c r="A15" s="147" t="s">
        <v>675</v>
      </c>
      <c r="B15" s="146">
        <v>73</v>
      </c>
      <c r="D15" s="145" t="s">
        <v>675</v>
      </c>
      <c r="E15" s="146">
        <v>28</v>
      </c>
      <c r="G15" s="145">
        <v>2</v>
      </c>
      <c r="H15" s="146">
        <v>8</v>
      </c>
      <c r="J15" s="145" t="s">
        <v>675</v>
      </c>
      <c r="K15" s="146">
        <v>114</v>
      </c>
      <c r="M15" s="145" t="s">
        <v>675</v>
      </c>
      <c r="N15" s="146">
        <v>65</v>
      </c>
      <c r="P15" s="145">
        <v>7</v>
      </c>
      <c r="Q15" s="146">
        <v>1</v>
      </c>
    </row>
    <row r="16" spans="1:23">
      <c r="A16" s="147"/>
      <c r="B16" s="146"/>
      <c r="D16" s="145"/>
      <c r="E16" s="146"/>
      <c r="G16" s="145">
        <v>3</v>
      </c>
      <c r="H16" s="146">
        <v>7</v>
      </c>
      <c r="P16" s="145">
        <v>9</v>
      </c>
      <c r="Q16" s="146">
        <v>9</v>
      </c>
      <c r="U16" t="s">
        <v>819</v>
      </c>
      <c r="V16" s="55" t="s">
        <v>818</v>
      </c>
      <c r="W16" s="55" t="s">
        <v>808</v>
      </c>
    </row>
    <row r="17" spans="1:23">
      <c r="A17" s="147"/>
      <c r="B17" s="146"/>
      <c r="D17" s="145"/>
      <c r="E17" s="146"/>
      <c r="G17" s="145">
        <v>4</v>
      </c>
      <c r="H17" s="146">
        <v>4</v>
      </c>
      <c r="P17" s="145" t="s">
        <v>675</v>
      </c>
      <c r="Q17" s="146">
        <v>23</v>
      </c>
      <c r="T17" t="s">
        <v>757</v>
      </c>
      <c r="U17">
        <v>0</v>
      </c>
      <c r="V17" s="55">
        <v>0.22</v>
      </c>
      <c r="W17" s="55">
        <v>0.2857142857142857</v>
      </c>
    </row>
    <row r="18" spans="1:23">
      <c r="A18" s="147"/>
      <c r="B18" s="146"/>
      <c r="D18" s="145"/>
      <c r="E18" s="146"/>
      <c r="G18" s="145">
        <v>5</v>
      </c>
      <c r="H18" s="146">
        <v>4</v>
      </c>
      <c r="U18">
        <v>1</v>
      </c>
      <c r="V18" s="55">
        <v>0.04</v>
      </c>
      <c r="W18" s="55">
        <v>4.7619047619047616E-2</v>
      </c>
    </row>
    <row r="19" spans="1:23">
      <c r="A19" s="147"/>
      <c r="B19" s="146"/>
      <c r="D19" s="145"/>
      <c r="E19" s="146"/>
      <c r="G19" s="145">
        <v>6</v>
      </c>
      <c r="H19" s="146">
        <v>4</v>
      </c>
      <c r="U19">
        <v>2</v>
      </c>
      <c r="V19" s="55">
        <v>0.16</v>
      </c>
      <c r="W19" s="55">
        <v>0.19047619047619047</v>
      </c>
    </row>
    <row r="20" spans="1:23">
      <c r="A20" s="147"/>
      <c r="B20" s="146"/>
      <c r="D20" s="145"/>
      <c r="E20" s="146"/>
      <c r="G20" s="145">
        <v>7</v>
      </c>
      <c r="H20" s="146">
        <v>4</v>
      </c>
      <c r="U20">
        <v>3</v>
      </c>
      <c r="V20" s="55">
        <v>0.14000000000000001</v>
      </c>
      <c r="W20" s="55">
        <v>9.5238095238095233E-2</v>
      </c>
    </row>
    <row r="21" spans="1:23">
      <c r="A21" s="147"/>
      <c r="B21" s="146"/>
      <c r="D21" s="145"/>
      <c r="E21" s="146"/>
      <c r="G21" s="145">
        <v>8</v>
      </c>
      <c r="H21" s="146">
        <v>3</v>
      </c>
      <c r="J21" s="74"/>
      <c r="K21" s="74"/>
      <c r="U21">
        <v>4</v>
      </c>
      <c r="V21" s="55">
        <v>0.08</v>
      </c>
    </row>
    <row r="22" spans="1:23">
      <c r="A22" s="147"/>
      <c r="B22" s="146"/>
      <c r="D22" s="145"/>
      <c r="E22" s="146"/>
      <c r="G22" s="145">
        <v>9</v>
      </c>
      <c r="H22" s="146">
        <v>3</v>
      </c>
      <c r="J22" s="74"/>
      <c r="K22" s="74"/>
      <c r="U22">
        <v>5</v>
      </c>
      <c r="V22" s="55">
        <v>0.08</v>
      </c>
      <c r="W22" s="55">
        <v>9.5238095238095233E-2</v>
      </c>
    </row>
    <row r="23" spans="1:23">
      <c r="A23" s="147"/>
      <c r="B23" s="146"/>
      <c r="D23" s="145"/>
      <c r="E23" s="146"/>
      <c r="G23" s="145" t="s">
        <v>675</v>
      </c>
      <c r="H23" s="146">
        <v>50</v>
      </c>
      <c r="J23" s="74"/>
      <c r="K23" s="74"/>
      <c r="U23">
        <v>6</v>
      </c>
      <c r="V23" s="55">
        <v>0.08</v>
      </c>
      <c r="W23" s="55">
        <v>9.5238095238095233E-2</v>
      </c>
    </row>
    <row r="24" spans="1:23">
      <c r="A24" s="147"/>
      <c r="B24" s="146"/>
      <c r="D24" s="145"/>
      <c r="E24" s="146"/>
      <c r="J24" s="74"/>
      <c r="K24" s="74"/>
      <c r="U24">
        <v>7</v>
      </c>
      <c r="V24" s="55">
        <v>0.08</v>
      </c>
    </row>
    <row r="25" spans="1:23">
      <c r="A25" s="147"/>
      <c r="B25" s="146"/>
      <c r="D25" s="145"/>
      <c r="E25" s="146"/>
      <c r="J25" s="74"/>
      <c r="K25" s="74"/>
      <c r="U25">
        <v>8</v>
      </c>
      <c r="V25" s="55">
        <v>0.06</v>
      </c>
    </row>
    <row r="26" spans="1:23">
      <c r="A26" s="147"/>
      <c r="B26" s="146"/>
      <c r="D26" s="145"/>
      <c r="E26" s="146"/>
      <c r="U26">
        <v>9</v>
      </c>
      <c r="V26" s="55">
        <v>0.06</v>
      </c>
      <c r="W26" s="55">
        <v>0.19047619047619047</v>
      </c>
    </row>
    <row r="28" spans="1:23">
      <c r="A28" s="144" t="s">
        <v>671</v>
      </c>
      <c r="B28" s="45" t="s">
        <v>697</v>
      </c>
      <c r="D28" s="144" t="s">
        <v>682</v>
      </c>
      <c r="E28" t="s">
        <v>697</v>
      </c>
      <c r="G28" s="144" t="s">
        <v>671</v>
      </c>
      <c r="H28" t="s">
        <v>697</v>
      </c>
      <c r="J28" s="144" t="s">
        <v>671</v>
      </c>
      <c r="K28" t="s">
        <v>697</v>
      </c>
      <c r="M28" s="144" t="s">
        <v>671</v>
      </c>
      <c r="N28" t="s">
        <v>697</v>
      </c>
      <c r="P28" s="144" t="s">
        <v>671</v>
      </c>
      <c r="Q28" t="s">
        <v>697</v>
      </c>
    </row>
    <row r="29" spans="1:23">
      <c r="A29" s="145">
        <v>0</v>
      </c>
      <c r="B29" s="235">
        <v>0.73333333333333328</v>
      </c>
      <c r="D29" s="145">
        <v>0</v>
      </c>
      <c r="E29" s="236">
        <v>0.70588235294117652</v>
      </c>
      <c r="G29" s="145">
        <v>0</v>
      </c>
      <c r="H29" s="235">
        <v>0.2857142857142857</v>
      </c>
      <c r="J29" s="145">
        <v>1</v>
      </c>
      <c r="K29" s="236">
        <v>0.2857142857142857</v>
      </c>
      <c r="M29" s="145">
        <v>0</v>
      </c>
      <c r="N29" s="235">
        <v>0.8</v>
      </c>
      <c r="P29" s="145">
        <v>0</v>
      </c>
      <c r="Q29" s="236">
        <v>0.1111111111111111</v>
      </c>
      <c r="U29" t="s">
        <v>819</v>
      </c>
      <c r="V29" s="55" t="s">
        <v>818</v>
      </c>
      <c r="W29" s="55" t="s">
        <v>808</v>
      </c>
    </row>
    <row r="30" spans="1:23">
      <c r="A30" s="145">
        <v>1</v>
      </c>
      <c r="B30" s="45">
        <v>6.6666666666666666E-2</v>
      </c>
      <c r="D30" s="145">
        <v>1</v>
      </c>
      <c r="E30" s="45">
        <v>0.29411764705882354</v>
      </c>
      <c r="G30" s="145">
        <v>1</v>
      </c>
      <c r="H30" s="235">
        <v>4.7619047619047616E-2</v>
      </c>
      <c r="J30" s="145">
        <v>2</v>
      </c>
      <c r="K30" s="45">
        <v>0.14285714285714285</v>
      </c>
      <c r="M30" s="145">
        <v>1</v>
      </c>
      <c r="N30" s="45">
        <v>0.2</v>
      </c>
      <c r="P30" s="145">
        <v>2</v>
      </c>
      <c r="Q30" s="236">
        <v>0.1111111111111111</v>
      </c>
      <c r="T30" t="s">
        <v>758</v>
      </c>
      <c r="U30">
        <v>1</v>
      </c>
      <c r="V30" s="55">
        <v>0.46491228070175439</v>
      </c>
      <c r="W30" s="55">
        <v>0.2857142857142857</v>
      </c>
    </row>
    <row r="31" spans="1:23">
      <c r="A31" s="145">
        <v>2</v>
      </c>
      <c r="B31" s="235">
        <v>0.2</v>
      </c>
      <c r="D31" s="145" t="s">
        <v>675</v>
      </c>
      <c r="E31" s="45">
        <v>1</v>
      </c>
      <c r="G31" s="145">
        <v>2</v>
      </c>
      <c r="H31" s="235">
        <v>0.19047619047619047</v>
      </c>
      <c r="J31" s="145">
        <v>3</v>
      </c>
      <c r="K31" s="45">
        <v>0.14285714285714285</v>
      </c>
      <c r="M31" s="145" t="s">
        <v>675</v>
      </c>
      <c r="N31" s="45">
        <v>1</v>
      </c>
      <c r="P31" s="145">
        <v>3</v>
      </c>
      <c r="Q31" s="237">
        <v>0.44444444444444442</v>
      </c>
      <c r="U31">
        <v>2</v>
      </c>
      <c r="W31" s="55">
        <v>0.14285714285714285</v>
      </c>
    </row>
    <row r="32" spans="1:23">
      <c r="A32" s="145" t="s">
        <v>675</v>
      </c>
      <c r="B32" s="45">
        <v>1</v>
      </c>
      <c r="E32" s="45"/>
      <c r="G32" s="145">
        <v>3</v>
      </c>
      <c r="H32" s="235">
        <v>9.5238095238095233E-2</v>
      </c>
      <c r="J32" s="145">
        <v>4</v>
      </c>
      <c r="K32" s="236">
        <v>0.42857142857142855</v>
      </c>
      <c r="N32" s="45"/>
      <c r="P32" s="145">
        <v>4</v>
      </c>
      <c r="Q32" s="236">
        <v>0.1111111111111111</v>
      </c>
      <c r="U32">
        <v>3</v>
      </c>
      <c r="V32" s="55">
        <v>0.28947368421052633</v>
      </c>
      <c r="W32" s="55">
        <v>0.14285714285714285</v>
      </c>
    </row>
    <row r="33" spans="1:23">
      <c r="B33" s="45"/>
      <c r="E33" s="45"/>
      <c r="G33" s="145">
        <v>5</v>
      </c>
      <c r="H33" s="235">
        <v>9.5238095238095233E-2</v>
      </c>
      <c r="J33" s="145" t="s">
        <v>675</v>
      </c>
      <c r="K33" s="45">
        <v>1</v>
      </c>
      <c r="N33" s="45"/>
      <c r="P33" s="145">
        <v>6</v>
      </c>
      <c r="Q33" s="236">
        <v>0.22222222222222221</v>
      </c>
      <c r="U33">
        <v>4</v>
      </c>
      <c r="V33" s="55">
        <v>0.22807017543859648</v>
      </c>
      <c r="W33" s="55">
        <v>0.42857142857142855</v>
      </c>
    </row>
    <row r="34" spans="1:23">
      <c r="G34" s="145">
        <v>6</v>
      </c>
      <c r="H34" s="235">
        <v>9.5238095238095233E-2</v>
      </c>
      <c r="K34" s="45"/>
      <c r="P34" s="145" t="s">
        <v>675</v>
      </c>
      <c r="Q34" s="45">
        <v>1</v>
      </c>
      <c r="U34">
        <v>5</v>
      </c>
      <c r="V34" s="55">
        <v>1.7543859649122806E-2</v>
      </c>
    </row>
    <row r="35" spans="1:23">
      <c r="G35" s="145">
        <v>9</v>
      </c>
      <c r="H35" s="45">
        <v>0.19047619047619047</v>
      </c>
      <c r="K35" s="45"/>
      <c r="Q35" s="45"/>
    </row>
    <row r="36" spans="1:23">
      <c r="G36" s="145" t="s">
        <v>675</v>
      </c>
      <c r="H36" s="45">
        <v>1</v>
      </c>
      <c r="K36" s="45"/>
      <c r="Q36" s="45"/>
    </row>
    <row r="37" spans="1:23">
      <c r="H37" s="45"/>
      <c r="K37" s="45"/>
      <c r="Q37" s="45"/>
      <c r="U37" t="s">
        <v>819</v>
      </c>
      <c r="V37" s="55" t="s">
        <v>818</v>
      </c>
      <c r="W37" s="55" t="s">
        <v>808</v>
      </c>
    </row>
    <row r="38" spans="1:23">
      <c r="A38" s="144" t="s">
        <v>691</v>
      </c>
      <c r="B38" s="45" t="s">
        <v>700</v>
      </c>
      <c r="D38" s="144" t="s">
        <v>682</v>
      </c>
      <c r="E38" s="45" t="s">
        <v>700</v>
      </c>
      <c r="G38" s="144" t="s">
        <v>671</v>
      </c>
      <c r="H38" s="45" t="s">
        <v>700</v>
      </c>
      <c r="J38" s="144" t="s">
        <v>671</v>
      </c>
      <c r="K38" s="45" t="s">
        <v>712</v>
      </c>
      <c r="M38" s="144" t="s">
        <v>759</v>
      </c>
      <c r="N38" s="45" t="s">
        <v>700</v>
      </c>
      <c r="P38" s="144" t="s">
        <v>671</v>
      </c>
      <c r="Q38" s="45" t="s">
        <v>700</v>
      </c>
      <c r="T38" t="s">
        <v>762</v>
      </c>
      <c r="U38">
        <v>0</v>
      </c>
      <c r="V38" s="55">
        <v>0.87692307692307692</v>
      </c>
      <c r="W38" s="55">
        <v>0.8</v>
      </c>
    </row>
    <row r="39" spans="1:23">
      <c r="A39" s="147">
        <v>0</v>
      </c>
      <c r="B39" s="235">
        <v>0.61643835616438358</v>
      </c>
      <c r="D39" s="145">
        <v>0</v>
      </c>
      <c r="E39" s="236">
        <v>0.32142857142857145</v>
      </c>
      <c r="G39" s="145">
        <v>0</v>
      </c>
      <c r="H39" s="235">
        <v>0.22</v>
      </c>
      <c r="J39" s="145">
        <v>1</v>
      </c>
      <c r="K39" s="236">
        <v>0.46491228070175439</v>
      </c>
      <c r="M39" s="145">
        <v>0</v>
      </c>
      <c r="N39" s="235">
        <v>0.87692307692307692</v>
      </c>
      <c r="P39" s="145">
        <v>0</v>
      </c>
      <c r="Q39" s="237">
        <v>0.39130434782608697</v>
      </c>
      <c r="U39">
        <v>1</v>
      </c>
      <c r="W39" s="55">
        <v>0.2</v>
      </c>
    </row>
    <row r="40" spans="1:23">
      <c r="A40" s="147">
        <v>1</v>
      </c>
      <c r="B40" s="45">
        <v>0.1095890410958904</v>
      </c>
      <c r="D40" s="145">
        <v>1</v>
      </c>
      <c r="E40" s="45">
        <v>0.42857142857142855</v>
      </c>
      <c r="G40" s="145">
        <v>1</v>
      </c>
      <c r="H40" s="235">
        <v>0.04</v>
      </c>
      <c r="J40" s="145">
        <v>3</v>
      </c>
      <c r="K40" s="45">
        <v>0.28947368421052633</v>
      </c>
      <c r="M40" s="145">
        <v>4</v>
      </c>
      <c r="N40" s="45">
        <v>3.0769230769230771E-2</v>
      </c>
      <c r="P40" s="145">
        <v>1</v>
      </c>
      <c r="Q40" s="236">
        <v>8.6956521739130432E-2</v>
      </c>
      <c r="U40">
        <v>2</v>
      </c>
    </row>
    <row r="41" spans="1:23">
      <c r="A41" s="147">
        <v>2</v>
      </c>
      <c r="B41" s="235">
        <v>0.24657534246575341</v>
      </c>
      <c r="D41" s="145">
        <v>2</v>
      </c>
      <c r="E41" s="236">
        <v>0.21428571428571427</v>
      </c>
      <c r="G41" s="145">
        <v>2</v>
      </c>
      <c r="H41" s="235">
        <v>0.16</v>
      </c>
      <c r="J41" s="145">
        <v>4</v>
      </c>
      <c r="K41" s="45">
        <v>0.22807017543859648</v>
      </c>
      <c r="M41" s="145">
        <v>5</v>
      </c>
      <c r="N41" s="45">
        <v>1.5384615384615385E-2</v>
      </c>
      <c r="P41" s="145">
        <v>3</v>
      </c>
      <c r="Q41" s="236">
        <v>4.3478260869565216E-2</v>
      </c>
      <c r="U41">
        <v>3</v>
      </c>
    </row>
    <row r="42" spans="1:23">
      <c r="A42" s="147">
        <v>3</v>
      </c>
      <c r="B42" s="45">
        <v>2.7397260273972601E-2</v>
      </c>
      <c r="D42" s="145">
        <v>3</v>
      </c>
      <c r="E42" s="236">
        <v>3.5714285714285712E-2</v>
      </c>
      <c r="G42" s="145">
        <v>3</v>
      </c>
      <c r="H42" s="235">
        <v>0.14000000000000001</v>
      </c>
      <c r="J42" s="145">
        <v>5</v>
      </c>
      <c r="K42" s="45">
        <v>1.7543859649122806E-2</v>
      </c>
      <c r="M42" s="145">
        <v>7</v>
      </c>
      <c r="N42" s="45">
        <v>7.6923076923076927E-2</v>
      </c>
      <c r="P42" s="145">
        <v>6</v>
      </c>
      <c r="Q42" s="236">
        <v>4.3478260869565216E-2</v>
      </c>
      <c r="U42">
        <v>4</v>
      </c>
      <c r="V42" s="55">
        <v>3.0769230769230771E-2</v>
      </c>
    </row>
    <row r="43" spans="1:23">
      <c r="A43" s="147" t="s">
        <v>675</v>
      </c>
      <c r="B43" s="45">
        <v>1</v>
      </c>
      <c r="D43" s="145" t="s">
        <v>675</v>
      </c>
      <c r="E43" s="45">
        <v>1</v>
      </c>
      <c r="G43" s="145">
        <v>4</v>
      </c>
      <c r="H43" s="235">
        <v>0.08</v>
      </c>
      <c r="J43" s="145" t="s">
        <v>675</v>
      </c>
      <c r="K43" s="45">
        <v>1</v>
      </c>
      <c r="M43" s="145" t="s">
        <v>675</v>
      </c>
      <c r="N43" s="45">
        <v>1</v>
      </c>
      <c r="P43" s="145">
        <v>7</v>
      </c>
      <c r="Q43" s="236">
        <v>4.3478260869565216E-2</v>
      </c>
      <c r="U43">
        <v>5</v>
      </c>
      <c r="V43" s="55">
        <v>1.5384615384615385E-2</v>
      </c>
    </row>
    <row r="44" spans="1:23">
      <c r="G44" s="145">
        <v>5</v>
      </c>
      <c r="H44" s="235">
        <v>0.08</v>
      </c>
      <c r="P44" s="145">
        <v>9</v>
      </c>
      <c r="Q44" s="237">
        <v>0.39130434782608697</v>
      </c>
      <c r="U44">
        <v>6</v>
      </c>
    </row>
    <row r="45" spans="1:23">
      <c r="G45" s="145">
        <v>6</v>
      </c>
      <c r="H45" s="45">
        <v>0.08</v>
      </c>
      <c r="P45" s="145" t="s">
        <v>675</v>
      </c>
      <c r="Q45" s="45">
        <v>1</v>
      </c>
      <c r="U45">
        <v>7</v>
      </c>
      <c r="V45" s="55">
        <v>7.6923076923076927E-2</v>
      </c>
    </row>
    <row r="46" spans="1:23">
      <c r="G46" s="145">
        <v>7</v>
      </c>
      <c r="H46" s="45">
        <v>0.08</v>
      </c>
    </row>
    <row r="47" spans="1:23">
      <c r="G47" s="145">
        <v>8</v>
      </c>
      <c r="H47" s="45">
        <v>0.06</v>
      </c>
    </row>
    <row r="48" spans="1:23">
      <c r="G48" s="145">
        <v>9</v>
      </c>
      <c r="H48" s="45">
        <v>0.06</v>
      </c>
      <c r="U48" t="s">
        <v>819</v>
      </c>
      <c r="V48" s="55" t="s">
        <v>818</v>
      </c>
      <c r="W48" s="55" t="s">
        <v>808</v>
      </c>
    </row>
    <row r="49" spans="5:23">
      <c r="G49" s="145" t="s">
        <v>675</v>
      </c>
      <c r="H49" s="45">
        <v>1</v>
      </c>
      <c r="T49" t="s">
        <v>742</v>
      </c>
      <c r="U49">
        <v>0</v>
      </c>
      <c r="V49" s="255">
        <v>0.39130434782608697</v>
      </c>
      <c r="W49" s="255">
        <v>0.1111111111111111</v>
      </c>
    </row>
    <row r="50" spans="5:23">
      <c r="U50">
        <v>1</v>
      </c>
      <c r="V50" s="255">
        <v>8.6956521739130432E-2</v>
      </c>
      <c r="W50" s="255"/>
    </row>
    <row r="51" spans="5:23"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U51">
        <v>2</v>
      </c>
      <c r="V51" s="255"/>
      <c r="W51" s="255">
        <v>0.1111111111111111</v>
      </c>
    </row>
    <row r="52" spans="5:23"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U52">
        <v>3</v>
      </c>
      <c r="V52" s="255">
        <v>4.3478260869565216E-2</v>
      </c>
      <c r="W52" s="255">
        <v>0.44444444444444442</v>
      </c>
    </row>
    <row r="53" spans="5:23"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U53">
        <v>4</v>
      </c>
      <c r="V53" s="255"/>
      <c r="W53" s="255">
        <v>0.1111111111111111</v>
      </c>
    </row>
    <row r="54" spans="5:23"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U54">
        <v>5</v>
      </c>
      <c r="V54" s="255"/>
      <c r="W54" s="255"/>
    </row>
    <row r="55" spans="5:23"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U55">
        <v>6</v>
      </c>
      <c r="V55" s="255">
        <v>4.3478260869565216E-2</v>
      </c>
      <c r="W55" s="255">
        <v>0.22222222222222221</v>
      </c>
    </row>
    <row r="56" spans="5:23"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U56">
        <v>7</v>
      </c>
      <c r="V56" s="255">
        <v>4.3478260869565216E-2</v>
      </c>
      <c r="W56" s="255"/>
    </row>
    <row r="57" spans="5:23"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U57">
        <v>8</v>
      </c>
      <c r="V57" s="255"/>
      <c r="W57" s="255"/>
    </row>
    <row r="58" spans="5:23"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U58">
        <v>9</v>
      </c>
      <c r="V58" s="255">
        <v>0.39130434782608697</v>
      </c>
      <c r="W58" s="255"/>
    </row>
    <row r="60" spans="5:23"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</row>
    <row r="61" spans="5:23"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</row>
    <row r="62" spans="5:23"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</row>
    <row r="63" spans="5:23"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V63"/>
      <c r="W63"/>
    </row>
    <row r="64" spans="5:23"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V64"/>
      <c r="W64"/>
    </row>
    <row r="65" spans="5:23"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V65"/>
      <c r="W65"/>
    </row>
    <row r="66" spans="5:23"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V66"/>
      <c r="W66"/>
    </row>
    <row r="67" spans="5:23"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V67"/>
      <c r="W67"/>
    </row>
    <row r="68" spans="5:23"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V68"/>
      <c r="W68"/>
    </row>
    <row r="69" spans="5:23"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V69"/>
      <c r="W69"/>
    </row>
    <row r="70" spans="5:23"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V70"/>
      <c r="W70"/>
    </row>
    <row r="71" spans="5:23"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V71"/>
      <c r="W71"/>
    </row>
    <row r="72" spans="5:23"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V72"/>
      <c r="W72"/>
    </row>
    <row r="73" spans="5:23"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V73"/>
      <c r="W73"/>
    </row>
    <row r="74" spans="5:23"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V74"/>
      <c r="W74"/>
    </row>
    <row r="75" spans="5:23"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V75"/>
      <c r="W75"/>
    </row>
    <row r="76" spans="5:23"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V76"/>
      <c r="W76"/>
    </row>
    <row r="77" spans="5:23"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V77"/>
      <c r="W77"/>
    </row>
    <row r="78" spans="5:23"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V78"/>
      <c r="W78"/>
    </row>
    <row r="79" spans="5:23"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</row>
    <row r="80" spans="5:23"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</row>
    <row r="81" spans="5:18"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</row>
    <row r="82" spans="5:18"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</row>
    <row r="83" spans="5:18"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</row>
    <row r="84" spans="5:18"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</row>
    <row r="85" spans="5:18"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</row>
    <row r="86" spans="5:18"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</row>
    <row r="87" spans="5:18"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</row>
    <row r="88" spans="5:18"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</row>
    <row r="89" spans="5:18"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</row>
    <row r="90" spans="5:18"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</row>
    <row r="91" spans="5:18"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</row>
    <row r="92" spans="5:18"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</row>
    <row r="93" spans="5:18"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</row>
    <row r="94" spans="5:18"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</row>
    <row r="95" spans="5:18"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</row>
    <row r="96" spans="5:18"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</row>
    <row r="97" spans="5:23"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</row>
    <row r="98" spans="5:23"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</row>
    <row r="99" spans="5:23"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</row>
    <row r="100" spans="5:23"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</row>
    <row r="101" spans="5:23">
      <c r="V101"/>
      <c r="W101"/>
    </row>
    <row r="102" spans="5:23">
      <c r="V102"/>
      <c r="W102"/>
    </row>
    <row r="103" spans="5:23">
      <c r="V103"/>
      <c r="W103"/>
    </row>
    <row r="104" spans="5:23">
      <c r="V104"/>
      <c r="W104"/>
    </row>
    <row r="105" spans="5:23">
      <c r="V105"/>
      <c r="W105"/>
    </row>
    <row r="106" spans="5:23">
      <c r="V106"/>
      <c r="W106"/>
    </row>
    <row r="107" spans="5:23">
      <c r="V107"/>
      <c r="W107"/>
    </row>
  </sheetData>
  <pageMargins left="0.7" right="0.7" top="0.75" bottom="0.75" header="0.3" footer="0.3"/>
  <pageSetup paperSize="9" scale="67" orientation="landscape" r:id="rId25"/>
  <drawing r:id="rId2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4"/>
  <sheetViews>
    <sheetView zoomScale="70" zoomScaleNormal="70" workbookViewId="0">
      <selection activeCell="S45" sqref="S45"/>
    </sheetView>
  </sheetViews>
  <sheetFormatPr defaultRowHeight="15"/>
  <cols>
    <col min="1" max="1" width="11.28515625" bestFit="1" customWidth="1"/>
    <col min="2" max="2" width="7.140625" customWidth="1"/>
    <col min="3" max="3" width="9.140625" customWidth="1"/>
    <col min="4" max="4" width="11.28515625" bestFit="1" customWidth="1"/>
    <col min="5" max="5" width="7" customWidth="1"/>
    <col min="7" max="7" width="11.28515625" bestFit="1" customWidth="1"/>
    <col min="8" max="8" width="7.42578125" customWidth="1"/>
    <col min="10" max="10" width="11.28515625" bestFit="1" customWidth="1"/>
    <col min="11" max="11" width="7.28515625" customWidth="1"/>
    <col min="13" max="13" width="11.28515625" bestFit="1" customWidth="1"/>
    <col min="14" max="14" width="7.42578125" customWidth="1"/>
    <col min="16" max="16" width="11.28515625" bestFit="1" customWidth="1"/>
    <col min="17" max="17" width="8.28515625" customWidth="1"/>
    <col min="19" max="19" width="11.28515625" customWidth="1"/>
    <col min="20" max="20" width="14" customWidth="1"/>
    <col min="21" max="21" width="23" bestFit="1" customWidth="1"/>
  </cols>
  <sheetData>
    <row r="1" spans="1:20">
      <c r="A1" t="s">
        <v>755</v>
      </c>
      <c r="D1" t="s">
        <v>756</v>
      </c>
      <c r="G1" t="s">
        <v>757</v>
      </c>
      <c r="J1" t="s">
        <v>758</v>
      </c>
      <c r="M1" t="s">
        <v>762</v>
      </c>
      <c r="P1" t="s">
        <v>742</v>
      </c>
      <c r="S1" t="s">
        <v>744</v>
      </c>
    </row>
    <row r="2" spans="1:20">
      <c r="A2" s="144" t="s">
        <v>707</v>
      </c>
      <c r="B2" t="s">
        <v>697</v>
      </c>
      <c r="D2" s="144" t="s">
        <v>707</v>
      </c>
      <c r="E2" t="s">
        <v>697</v>
      </c>
      <c r="G2" s="144" t="s">
        <v>707</v>
      </c>
      <c r="H2" t="s">
        <v>697</v>
      </c>
      <c r="J2" s="144" t="s">
        <v>707</v>
      </c>
      <c r="K2" t="s">
        <v>697</v>
      </c>
      <c r="M2" s="144" t="s">
        <v>707</v>
      </c>
      <c r="N2" t="s">
        <v>697</v>
      </c>
      <c r="P2" s="144" t="s">
        <v>707</v>
      </c>
      <c r="Q2" t="s">
        <v>697</v>
      </c>
      <c r="S2" s="144" t="s">
        <v>707</v>
      </c>
      <c r="T2" t="s">
        <v>697</v>
      </c>
    </row>
    <row r="3" spans="1:20">
      <c r="A3" s="147" t="s">
        <v>698</v>
      </c>
      <c r="B3" s="146">
        <v>4</v>
      </c>
      <c r="D3" s="147" t="s">
        <v>698</v>
      </c>
      <c r="E3" s="146">
        <v>16</v>
      </c>
      <c r="G3" s="147" t="s">
        <v>698</v>
      </c>
      <c r="H3" s="146">
        <v>13</v>
      </c>
      <c r="J3" s="147" t="s">
        <v>698</v>
      </c>
      <c r="K3" s="146">
        <v>13</v>
      </c>
      <c r="M3" s="147" t="s">
        <v>698</v>
      </c>
      <c r="N3" s="146">
        <v>2</v>
      </c>
      <c r="P3" s="147" t="s">
        <v>698</v>
      </c>
      <c r="Q3" s="146">
        <v>7</v>
      </c>
      <c r="S3" s="147" t="s">
        <v>698</v>
      </c>
      <c r="T3" s="146">
        <v>56</v>
      </c>
    </row>
    <row r="4" spans="1:20">
      <c r="A4" s="147" t="s">
        <v>699</v>
      </c>
      <c r="B4" s="146">
        <v>9</v>
      </c>
      <c r="D4" s="147" t="s">
        <v>699</v>
      </c>
      <c r="E4" s="146">
        <v>1</v>
      </c>
      <c r="G4" s="147" t="s">
        <v>699</v>
      </c>
      <c r="H4" s="146">
        <v>5</v>
      </c>
      <c r="J4" s="147" t="s">
        <v>699</v>
      </c>
      <c r="K4" s="146">
        <v>1</v>
      </c>
      <c r="M4" s="147" t="s">
        <v>699</v>
      </c>
      <c r="N4" s="146">
        <v>3</v>
      </c>
      <c r="P4" s="147" t="s">
        <v>711</v>
      </c>
      <c r="Q4" s="146">
        <v>2</v>
      </c>
      <c r="S4" s="147" t="s">
        <v>699</v>
      </c>
      <c r="T4" s="146">
        <v>20</v>
      </c>
    </row>
    <row r="5" spans="1:20">
      <c r="A5" s="147" t="s">
        <v>701</v>
      </c>
      <c r="B5" s="146">
        <v>2</v>
      </c>
      <c r="D5" s="147" t="s">
        <v>675</v>
      </c>
      <c r="E5" s="146">
        <v>17</v>
      </c>
      <c r="G5" s="147" t="s">
        <v>728</v>
      </c>
      <c r="H5" s="146">
        <v>3</v>
      </c>
      <c r="J5" s="147" t="s">
        <v>675</v>
      </c>
      <c r="K5" s="146">
        <v>14</v>
      </c>
      <c r="M5" s="147" t="s">
        <v>675</v>
      </c>
      <c r="N5" s="146">
        <v>5</v>
      </c>
      <c r="P5" s="147" t="s">
        <v>675</v>
      </c>
      <c r="Q5" s="146">
        <v>9</v>
      </c>
      <c r="S5" s="147" t="s">
        <v>728</v>
      </c>
      <c r="T5" s="146">
        <v>4</v>
      </c>
    </row>
    <row r="6" spans="1:20">
      <c r="A6" s="147" t="s">
        <v>675</v>
      </c>
      <c r="B6" s="146">
        <v>15</v>
      </c>
      <c r="G6" s="147" t="s">
        <v>675</v>
      </c>
      <c r="H6" s="146">
        <v>21</v>
      </c>
      <c r="S6" s="147" t="s">
        <v>675</v>
      </c>
      <c r="T6" s="146">
        <v>80</v>
      </c>
    </row>
    <row r="8" spans="1:20">
      <c r="A8" s="144" t="s">
        <v>707</v>
      </c>
      <c r="B8" t="s">
        <v>700</v>
      </c>
      <c r="D8" s="144" t="s">
        <v>707</v>
      </c>
      <c r="E8" t="s">
        <v>700</v>
      </c>
      <c r="G8" s="144" t="s">
        <v>707</v>
      </c>
      <c r="H8" t="s">
        <v>700</v>
      </c>
      <c r="J8" s="144" t="s">
        <v>707</v>
      </c>
      <c r="K8" t="s">
        <v>700</v>
      </c>
      <c r="M8" s="144" t="s">
        <v>707</v>
      </c>
      <c r="N8" t="s">
        <v>700</v>
      </c>
      <c r="P8" s="144" t="s">
        <v>707</v>
      </c>
      <c r="Q8" t="s">
        <v>700</v>
      </c>
      <c r="S8" s="144" t="s">
        <v>707</v>
      </c>
      <c r="T8" t="s">
        <v>700</v>
      </c>
    </row>
    <row r="9" spans="1:20">
      <c r="A9" s="147" t="s">
        <v>698</v>
      </c>
      <c r="B9" s="146">
        <v>8</v>
      </c>
      <c r="D9" s="147" t="s">
        <v>698</v>
      </c>
      <c r="E9" s="146">
        <v>21</v>
      </c>
      <c r="G9" s="147" t="s">
        <v>698</v>
      </c>
      <c r="H9" s="146">
        <v>31</v>
      </c>
      <c r="J9" s="147" t="s">
        <v>698</v>
      </c>
      <c r="K9" s="146">
        <v>74</v>
      </c>
      <c r="M9" s="147" t="s">
        <v>698</v>
      </c>
      <c r="N9" s="146">
        <v>37</v>
      </c>
      <c r="P9" s="147" t="s">
        <v>698</v>
      </c>
      <c r="Q9" s="146">
        <v>3</v>
      </c>
      <c r="S9" s="147" t="s">
        <v>698</v>
      </c>
      <c r="T9" s="146">
        <v>39</v>
      </c>
    </row>
    <row r="10" spans="1:20">
      <c r="A10" s="147" t="s">
        <v>699</v>
      </c>
      <c r="B10" s="146">
        <v>48</v>
      </c>
      <c r="D10" s="147" t="s">
        <v>699</v>
      </c>
      <c r="E10" s="146">
        <v>7</v>
      </c>
      <c r="G10" s="147" t="s">
        <v>699</v>
      </c>
      <c r="H10" s="146">
        <v>8</v>
      </c>
      <c r="J10" s="147" t="s">
        <v>699</v>
      </c>
      <c r="K10" s="146">
        <v>27</v>
      </c>
      <c r="M10" s="147" t="s">
        <v>699</v>
      </c>
      <c r="N10" s="146">
        <v>17</v>
      </c>
      <c r="P10" s="147" t="s">
        <v>699</v>
      </c>
      <c r="Q10" s="146">
        <v>7</v>
      </c>
      <c r="S10" s="147" t="s">
        <v>699</v>
      </c>
      <c r="T10" s="146">
        <v>25</v>
      </c>
    </row>
    <row r="11" spans="1:20">
      <c r="A11" s="147" t="s">
        <v>701</v>
      </c>
      <c r="B11" s="146">
        <v>11</v>
      </c>
      <c r="D11" s="147" t="s">
        <v>675</v>
      </c>
      <c r="E11" s="146">
        <v>28</v>
      </c>
      <c r="G11" s="147" t="s">
        <v>701</v>
      </c>
      <c r="H11" s="146">
        <v>5</v>
      </c>
      <c r="J11" s="147" t="s">
        <v>701</v>
      </c>
      <c r="K11" s="146">
        <v>7</v>
      </c>
      <c r="M11" s="147" t="s">
        <v>701</v>
      </c>
      <c r="N11" s="146">
        <v>4</v>
      </c>
      <c r="P11" s="147" t="s">
        <v>701</v>
      </c>
      <c r="Q11" s="146">
        <v>3</v>
      </c>
      <c r="S11" s="147" t="s">
        <v>701</v>
      </c>
      <c r="T11" s="146">
        <v>8</v>
      </c>
    </row>
    <row r="12" spans="1:20">
      <c r="A12" s="147" t="s">
        <v>702</v>
      </c>
      <c r="B12" s="146">
        <v>5</v>
      </c>
      <c r="G12" s="147" t="s">
        <v>702</v>
      </c>
      <c r="H12" s="146">
        <v>4</v>
      </c>
      <c r="J12" s="147" t="s">
        <v>702</v>
      </c>
      <c r="K12" s="146">
        <v>2</v>
      </c>
      <c r="M12" s="147" t="s">
        <v>702</v>
      </c>
      <c r="N12" s="146">
        <v>1</v>
      </c>
      <c r="P12" s="147" t="s">
        <v>702</v>
      </c>
      <c r="Q12" s="146">
        <v>1</v>
      </c>
      <c r="S12" s="147" t="s">
        <v>702</v>
      </c>
      <c r="T12" s="146">
        <v>3</v>
      </c>
    </row>
    <row r="13" spans="1:20">
      <c r="A13" s="147" t="s">
        <v>730</v>
      </c>
      <c r="B13" s="146">
        <v>1</v>
      </c>
      <c r="G13" s="147" t="s">
        <v>729</v>
      </c>
      <c r="H13" s="146">
        <v>2</v>
      </c>
      <c r="J13" s="147" t="s">
        <v>705</v>
      </c>
      <c r="K13" s="146">
        <v>2</v>
      </c>
      <c r="M13" s="147" t="s">
        <v>703</v>
      </c>
      <c r="N13" s="146">
        <v>2</v>
      </c>
      <c r="P13" s="147" t="s">
        <v>703</v>
      </c>
      <c r="Q13" s="146">
        <v>1</v>
      </c>
      <c r="S13" s="147" t="s">
        <v>675</v>
      </c>
      <c r="T13" s="146">
        <v>75</v>
      </c>
    </row>
    <row r="14" spans="1:20">
      <c r="A14" s="147" t="s">
        <v>675</v>
      </c>
      <c r="B14" s="146">
        <v>73</v>
      </c>
      <c r="G14" s="147" t="s">
        <v>675</v>
      </c>
      <c r="H14" s="146">
        <v>50</v>
      </c>
      <c r="J14" s="147" t="s">
        <v>716</v>
      </c>
      <c r="K14" s="146">
        <v>1</v>
      </c>
      <c r="M14" s="147" t="s">
        <v>704</v>
      </c>
      <c r="N14" s="146">
        <v>1</v>
      </c>
      <c r="P14" s="147" t="s">
        <v>704</v>
      </c>
      <c r="Q14" s="146">
        <v>4</v>
      </c>
    </row>
    <row r="15" spans="1:20">
      <c r="J15" s="147" t="s">
        <v>717</v>
      </c>
      <c r="K15" s="146">
        <v>1</v>
      </c>
      <c r="M15" s="147" t="s">
        <v>705</v>
      </c>
      <c r="N15" s="146">
        <v>1</v>
      </c>
      <c r="P15" s="147" t="s">
        <v>705</v>
      </c>
      <c r="Q15" s="146">
        <v>3</v>
      </c>
    </row>
    <row r="16" spans="1:20">
      <c r="J16" s="147" t="s">
        <v>675</v>
      </c>
      <c r="K16" s="146">
        <v>114</v>
      </c>
      <c r="M16" s="147" t="s">
        <v>708</v>
      </c>
      <c r="N16" s="146">
        <v>1</v>
      </c>
      <c r="P16" s="147" t="s">
        <v>706</v>
      </c>
      <c r="Q16" s="146">
        <v>1</v>
      </c>
    </row>
    <row r="17" spans="1:20">
      <c r="M17" s="147" t="s">
        <v>709</v>
      </c>
      <c r="N17" s="146">
        <v>1</v>
      </c>
      <c r="P17" s="147" t="s">
        <v>675</v>
      </c>
      <c r="Q17" s="146">
        <v>23</v>
      </c>
    </row>
    <row r="18" spans="1:20">
      <c r="M18" s="147" t="s">
        <v>675</v>
      </c>
      <c r="N18" s="146">
        <v>65</v>
      </c>
    </row>
    <row r="20" spans="1:20">
      <c r="A20" s="144" t="s">
        <v>707</v>
      </c>
      <c r="B20" t="s">
        <v>697</v>
      </c>
      <c r="D20" s="144" t="s">
        <v>707</v>
      </c>
      <c r="E20" t="s">
        <v>697</v>
      </c>
      <c r="G20" s="144" t="s">
        <v>707</v>
      </c>
      <c r="H20" t="s">
        <v>697</v>
      </c>
      <c r="J20" s="144" t="s">
        <v>707</v>
      </c>
      <c r="K20" t="s">
        <v>697</v>
      </c>
      <c r="M20" s="144" t="s">
        <v>707</v>
      </c>
      <c r="N20" t="s">
        <v>697</v>
      </c>
      <c r="P20" s="144" t="s">
        <v>707</v>
      </c>
      <c r="Q20" t="s">
        <v>697</v>
      </c>
      <c r="S20" s="144" t="s">
        <v>707</v>
      </c>
      <c r="T20" t="s">
        <v>697</v>
      </c>
    </row>
    <row r="21" spans="1:20">
      <c r="A21" s="147" t="s">
        <v>698</v>
      </c>
      <c r="B21" s="45">
        <v>0.26666666666666666</v>
      </c>
      <c r="D21" s="147" t="s">
        <v>698</v>
      </c>
      <c r="E21" s="45">
        <v>0.94117647058823528</v>
      </c>
      <c r="G21" s="147" t="s">
        <v>698</v>
      </c>
      <c r="H21" s="45">
        <v>0.61904761904761907</v>
      </c>
      <c r="J21" s="147" t="s">
        <v>698</v>
      </c>
      <c r="K21" s="45">
        <v>0.9285714285714286</v>
      </c>
      <c r="M21" s="147" t="s">
        <v>698</v>
      </c>
      <c r="N21" s="45">
        <v>0.4</v>
      </c>
      <c r="P21" s="147" t="s">
        <v>698</v>
      </c>
      <c r="Q21" s="45">
        <v>0.77777777777777779</v>
      </c>
      <c r="S21" s="147" t="s">
        <v>698</v>
      </c>
      <c r="T21" s="45">
        <v>0.7</v>
      </c>
    </row>
    <row r="22" spans="1:20">
      <c r="A22" s="147" t="s">
        <v>699</v>
      </c>
      <c r="B22" s="45">
        <v>0.6</v>
      </c>
      <c r="D22" s="147" t="s">
        <v>699</v>
      </c>
      <c r="E22" s="45">
        <v>5.8823529411764705E-2</v>
      </c>
      <c r="G22" s="147" t="s">
        <v>699</v>
      </c>
      <c r="H22" s="45">
        <v>0.23809523809523808</v>
      </c>
      <c r="J22" s="147" t="s">
        <v>699</v>
      </c>
      <c r="K22" s="45">
        <v>7.1428571428571425E-2</v>
      </c>
      <c r="M22" s="147" t="s">
        <v>699</v>
      </c>
      <c r="N22" s="45">
        <v>0.6</v>
      </c>
      <c r="P22" s="147" t="s">
        <v>711</v>
      </c>
      <c r="Q22" s="45">
        <v>0.22222222222222221</v>
      </c>
      <c r="S22" s="147" t="s">
        <v>699</v>
      </c>
      <c r="T22" s="45">
        <v>0.25</v>
      </c>
    </row>
    <row r="23" spans="1:20">
      <c r="A23" s="147" t="s">
        <v>701</v>
      </c>
      <c r="B23" s="45">
        <v>0.13333333333333333</v>
      </c>
      <c r="D23" s="147" t="s">
        <v>675</v>
      </c>
      <c r="E23" s="45">
        <v>1</v>
      </c>
      <c r="G23" s="147" t="s">
        <v>728</v>
      </c>
      <c r="H23" s="45">
        <v>0.14285714285714285</v>
      </c>
      <c r="J23" s="147" t="s">
        <v>675</v>
      </c>
      <c r="K23" s="45">
        <v>1</v>
      </c>
      <c r="M23" s="147" t="s">
        <v>675</v>
      </c>
      <c r="N23" s="45">
        <v>1</v>
      </c>
      <c r="P23" s="147" t="s">
        <v>675</v>
      </c>
      <c r="Q23" s="45">
        <v>1</v>
      </c>
      <c r="S23" s="147" t="s">
        <v>728</v>
      </c>
      <c r="T23" s="45">
        <v>0.05</v>
      </c>
    </row>
    <row r="24" spans="1:20">
      <c r="A24" s="147" t="s">
        <v>675</v>
      </c>
      <c r="B24" s="45">
        <v>1</v>
      </c>
      <c r="E24" s="45"/>
      <c r="G24" s="147" t="s">
        <v>675</v>
      </c>
      <c r="H24" s="45">
        <v>1</v>
      </c>
      <c r="K24" s="45"/>
      <c r="N24" s="45"/>
      <c r="Q24" s="45"/>
      <c r="S24" s="147" t="s">
        <v>675</v>
      </c>
      <c r="T24" s="45">
        <v>1</v>
      </c>
    </row>
    <row r="25" spans="1:20">
      <c r="B25" s="45"/>
      <c r="E25" s="45"/>
      <c r="H25" s="45"/>
      <c r="K25" s="45"/>
      <c r="N25" s="45"/>
      <c r="Q25" s="45"/>
    </row>
    <row r="26" spans="1:20">
      <c r="A26" s="144" t="s">
        <v>707</v>
      </c>
      <c r="B26" s="45" t="s">
        <v>700</v>
      </c>
      <c r="D26" s="144" t="s">
        <v>707</v>
      </c>
      <c r="E26" s="45" t="s">
        <v>700</v>
      </c>
      <c r="G26" s="144" t="s">
        <v>707</v>
      </c>
      <c r="H26" s="45" t="s">
        <v>700</v>
      </c>
      <c r="J26" s="144" t="s">
        <v>707</v>
      </c>
      <c r="K26" s="45" t="s">
        <v>700</v>
      </c>
      <c r="M26" s="144" t="s">
        <v>707</v>
      </c>
      <c r="N26" s="45" t="s">
        <v>700</v>
      </c>
      <c r="P26" s="144" t="s">
        <v>707</v>
      </c>
      <c r="Q26" s="45" t="s">
        <v>700</v>
      </c>
      <c r="S26" s="144" t="s">
        <v>707</v>
      </c>
      <c r="T26" t="s">
        <v>700</v>
      </c>
    </row>
    <row r="27" spans="1:20">
      <c r="A27" s="147" t="s">
        <v>698</v>
      </c>
      <c r="B27" s="45">
        <v>0.1095890410958904</v>
      </c>
      <c r="D27" s="147" t="s">
        <v>698</v>
      </c>
      <c r="E27" s="45">
        <v>0.75</v>
      </c>
      <c r="G27" s="147" t="s">
        <v>698</v>
      </c>
      <c r="H27" s="45">
        <v>0.62</v>
      </c>
      <c r="J27" s="147" t="s">
        <v>698</v>
      </c>
      <c r="K27" s="45">
        <v>0.64912280701754388</v>
      </c>
      <c r="M27" s="147" t="s">
        <v>698</v>
      </c>
      <c r="N27" s="45">
        <v>0.56923076923076921</v>
      </c>
      <c r="P27" s="147" t="s">
        <v>698</v>
      </c>
      <c r="Q27" s="45">
        <v>0.13043478260869565</v>
      </c>
      <c r="S27" s="147" t="s">
        <v>698</v>
      </c>
      <c r="T27" s="45">
        <v>0.52</v>
      </c>
    </row>
    <row r="28" spans="1:20">
      <c r="A28" s="147" t="s">
        <v>699</v>
      </c>
      <c r="B28" s="45">
        <v>0.65753424657534243</v>
      </c>
      <c r="D28" s="147" t="s">
        <v>699</v>
      </c>
      <c r="E28" s="45">
        <v>0.25</v>
      </c>
      <c r="G28" s="147" t="s">
        <v>699</v>
      </c>
      <c r="H28" s="45">
        <v>0.16</v>
      </c>
      <c r="J28" s="147" t="s">
        <v>699</v>
      </c>
      <c r="K28" s="45">
        <v>0.23684210526315788</v>
      </c>
      <c r="M28" s="147" t="s">
        <v>699</v>
      </c>
      <c r="N28" s="45">
        <v>0.26153846153846155</v>
      </c>
      <c r="P28" s="147" t="s">
        <v>699</v>
      </c>
      <c r="Q28" s="45">
        <v>0.30434782608695654</v>
      </c>
      <c r="S28" s="147" t="s">
        <v>699</v>
      </c>
      <c r="T28" s="45">
        <v>0.33333333333333331</v>
      </c>
    </row>
    <row r="29" spans="1:20">
      <c r="A29" s="147" t="s">
        <v>701</v>
      </c>
      <c r="B29" s="45">
        <v>0.15068493150684931</v>
      </c>
      <c r="D29" s="147" t="s">
        <v>675</v>
      </c>
      <c r="E29" s="45">
        <v>1</v>
      </c>
      <c r="G29" s="147" t="s">
        <v>701</v>
      </c>
      <c r="H29" s="45">
        <v>0.1</v>
      </c>
      <c r="J29" s="147" t="s">
        <v>701</v>
      </c>
      <c r="K29" s="45">
        <v>6.1403508771929821E-2</v>
      </c>
      <c r="M29" s="147" t="s">
        <v>701</v>
      </c>
      <c r="N29" s="45">
        <v>6.1538461538461542E-2</v>
      </c>
      <c r="P29" s="147" t="s">
        <v>701</v>
      </c>
      <c r="Q29" s="45">
        <v>0.13043478260869565</v>
      </c>
      <c r="S29" s="147" t="s">
        <v>701</v>
      </c>
      <c r="T29" s="45">
        <v>0.10666666666666667</v>
      </c>
    </row>
    <row r="30" spans="1:20">
      <c r="A30" s="147" t="s">
        <v>702</v>
      </c>
      <c r="B30" s="45">
        <v>6.8493150684931503E-2</v>
      </c>
      <c r="G30" s="147" t="s">
        <v>702</v>
      </c>
      <c r="H30" s="45">
        <v>0.08</v>
      </c>
      <c r="J30" s="147" t="s">
        <v>702</v>
      </c>
      <c r="K30" s="45">
        <v>1.7543859649122806E-2</v>
      </c>
      <c r="M30" s="147" t="s">
        <v>702</v>
      </c>
      <c r="N30" s="45">
        <v>1.5384615384615385E-2</v>
      </c>
      <c r="P30" s="147" t="s">
        <v>702</v>
      </c>
      <c r="Q30" s="45">
        <v>4.3478260869565216E-2</v>
      </c>
      <c r="S30" s="147" t="s">
        <v>702</v>
      </c>
      <c r="T30" s="45">
        <v>0.04</v>
      </c>
    </row>
    <row r="31" spans="1:20">
      <c r="A31" s="147" t="s">
        <v>730</v>
      </c>
      <c r="B31" s="45">
        <v>1.3698630136986301E-2</v>
      </c>
      <c r="G31" s="147" t="s">
        <v>729</v>
      </c>
      <c r="H31" s="45">
        <v>0.04</v>
      </c>
      <c r="J31" s="147" t="s">
        <v>705</v>
      </c>
      <c r="K31" s="45">
        <v>1.7543859649122806E-2</v>
      </c>
      <c r="M31" s="147" t="s">
        <v>703</v>
      </c>
      <c r="N31" s="45">
        <v>3.0769230769230771E-2</v>
      </c>
      <c r="P31" s="147" t="s">
        <v>703</v>
      </c>
      <c r="Q31" s="45">
        <v>4.3478260869565216E-2</v>
      </c>
      <c r="S31" s="147" t="s">
        <v>675</v>
      </c>
      <c r="T31" s="45">
        <v>1</v>
      </c>
    </row>
    <row r="32" spans="1:20">
      <c r="A32" s="147" t="s">
        <v>675</v>
      </c>
      <c r="B32" s="45">
        <v>1</v>
      </c>
      <c r="G32" s="147" t="s">
        <v>675</v>
      </c>
      <c r="H32" s="45">
        <v>1</v>
      </c>
      <c r="J32" s="147" t="s">
        <v>716</v>
      </c>
      <c r="K32" s="45">
        <v>8.771929824561403E-3</v>
      </c>
      <c r="M32" s="147" t="s">
        <v>704</v>
      </c>
      <c r="N32" s="45">
        <v>1.5384615384615385E-2</v>
      </c>
      <c r="P32" s="147" t="s">
        <v>704</v>
      </c>
      <c r="Q32" s="45">
        <v>0.17391304347826086</v>
      </c>
    </row>
    <row r="33" spans="1:19">
      <c r="J33" s="147" t="s">
        <v>717</v>
      </c>
      <c r="K33" s="45">
        <v>8.771929824561403E-3</v>
      </c>
      <c r="M33" s="147" t="s">
        <v>705</v>
      </c>
      <c r="N33" s="45">
        <v>1.5384615384615385E-2</v>
      </c>
      <c r="P33" s="147" t="s">
        <v>705</v>
      </c>
      <c r="Q33" s="45">
        <v>0.13043478260869565</v>
      </c>
    </row>
    <row r="34" spans="1:19">
      <c r="J34" s="147" t="s">
        <v>675</v>
      </c>
      <c r="K34" s="45">
        <v>1</v>
      </c>
      <c r="M34" s="147" t="s">
        <v>708</v>
      </c>
      <c r="N34" s="45">
        <v>1.5384615384615385E-2</v>
      </c>
      <c r="P34" s="147" t="s">
        <v>706</v>
      </c>
      <c r="Q34" s="45">
        <v>4.3478260869565216E-2</v>
      </c>
    </row>
    <row r="35" spans="1:19">
      <c r="M35" s="147" t="s">
        <v>709</v>
      </c>
      <c r="N35" s="45">
        <v>1.5384615384615385E-2</v>
      </c>
      <c r="P35" s="147" t="s">
        <v>675</v>
      </c>
      <c r="Q35" s="45">
        <v>1</v>
      </c>
    </row>
    <row r="36" spans="1:19">
      <c r="M36" s="147" t="s">
        <v>675</v>
      </c>
      <c r="N36" s="45">
        <v>1</v>
      </c>
    </row>
    <row r="38" spans="1:19">
      <c r="B38" t="s">
        <v>739</v>
      </c>
      <c r="D38" t="s">
        <v>740</v>
      </c>
      <c r="F38" t="s">
        <v>744</v>
      </c>
      <c r="H38" t="s">
        <v>745</v>
      </c>
      <c r="J38" t="s">
        <v>771</v>
      </c>
      <c r="L38" t="s">
        <v>762</v>
      </c>
      <c r="N38" t="s">
        <v>742</v>
      </c>
    </row>
    <row r="39" spans="1:19">
      <c r="B39" t="s">
        <v>689</v>
      </c>
      <c r="C39" t="s">
        <v>763</v>
      </c>
      <c r="D39" t="s">
        <v>689</v>
      </c>
      <c r="E39" t="s">
        <v>763</v>
      </c>
      <c r="F39" t="s">
        <v>689</v>
      </c>
      <c r="G39" t="s">
        <v>763</v>
      </c>
      <c r="H39" t="s">
        <v>689</v>
      </c>
      <c r="I39" t="s">
        <v>763</v>
      </c>
      <c r="J39" t="s">
        <v>689</v>
      </c>
      <c r="K39" t="s">
        <v>763</v>
      </c>
      <c r="L39" t="s">
        <v>689</v>
      </c>
      <c r="M39" t="s">
        <v>763</v>
      </c>
      <c r="N39" t="s">
        <v>689</v>
      </c>
      <c r="O39" t="s">
        <v>763</v>
      </c>
    </row>
    <row r="40" spans="1:19">
      <c r="A40" s="238" t="s">
        <v>698</v>
      </c>
      <c r="B40">
        <v>4</v>
      </c>
      <c r="C40">
        <v>8</v>
      </c>
      <c r="D40">
        <v>16</v>
      </c>
      <c r="E40">
        <v>21</v>
      </c>
      <c r="F40">
        <v>56</v>
      </c>
      <c r="G40">
        <v>39</v>
      </c>
      <c r="H40">
        <v>13</v>
      </c>
      <c r="I40">
        <v>31</v>
      </c>
      <c r="J40">
        <v>13</v>
      </c>
      <c r="K40">
        <v>74</v>
      </c>
      <c r="L40">
        <v>2</v>
      </c>
      <c r="M40">
        <v>37</v>
      </c>
      <c r="N40">
        <v>7</v>
      </c>
      <c r="O40">
        <v>3</v>
      </c>
    </row>
    <row r="41" spans="1:19">
      <c r="A41" s="238" t="s">
        <v>699</v>
      </c>
      <c r="B41">
        <v>9</v>
      </c>
      <c r="C41">
        <v>48</v>
      </c>
      <c r="D41">
        <v>1</v>
      </c>
      <c r="E41">
        <v>7</v>
      </c>
      <c r="F41">
        <v>20</v>
      </c>
      <c r="G41">
        <v>25</v>
      </c>
      <c r="H41">
        <v>5</v>
      </c>
      <c r="I41">
        <v>8</v>
      </c>
      <c r="J41">
        <v>1</v>
      </c>
      <c r="K41">
        <v>27</v>
      </c>
      <c r="L41">
        <v>3</v>
      </c>
      <c r="M41">
        <v>17</v>
      </c>
      <c r="N41">
        <v>0</v>
      </c>
      <c r="O41">
        <v>7</v>
      </c>
    </row>
    <row r="42" spans="1:19">
      <c r="A42" s="238" t="s">
        <v>774</v>
      </c>
      <c r="B42">
        <v>2</v>
      </c>
      <c r="C42">
        <v>17</v>
      </c>
      <c r="D42" s="240">
        <v>0</v>
      </c>
      <c r="E42" s="240">
        <v>0</v>
      </c>
      <c r="F42">
        <v>4</v>
      </c>
      <c r="G42">
        <v>11</v>
      </c>
      <c r="H42">
        <v>3</v>
      </c>
      <c r="I42">
        <v>11</v>
      </c>
      <c r="J42" s="240">
        <v>0</v>
      </c>
      <c r="K42">
        <v>13</v>
      </c>
      <c r="L42" s="240">
        <v>0</v>
      </c>
      <c r="M42">
        <v>11</v>
      </c>
      <c r="N42" s="241">
        <v>2</v>
      </c>
      <c r="O42">
        <v>13</v>
      </c>
    </row>
    <row r="43" spans="1:19">
      <c r="A43" s="238"/>
    </row>
    <row r="44" spans="1:19" s="280" customFormat="1">
      <c r="A44" s="283" t="s">
        <v>836</v>
      </c>
      <c r="B44" s="284"/>
      <c r="C44" s="284">
        <f>SUM(B40:C41)</f>
        <v>69</v>
      </c>
      <c r="D44" s="284"/>
      <c r="E44" s="284">
        <f>SUM(D40:E41)</f>
        <v>45</v>
      </c>
      <c r="F44" s="284"/>
      <c r="G44" s="284">
        <f>SUM(F40:G41)</f>
        <v>140</v>
      </c>
      <c r="H44" s="284"/>
      <c r="I44" s="284">
        <f>SUM(H40:I41)</f>
        <v>57</v>
      </c>
      <c r="J44" s="284"/>
      <c r="K44" s="284">
        <f>SUM(J40:K41)</f>
        <v>115</v>
      </c>
      <c r="L44" s="284"/>
      <c r="M44" s="284">
        <f>SUM(L40:M41)</f>
        <v>59</v>
      </c>
      <c r="N44" s="284"/>
      <c r="O44" s="284">
        <f>SUM(N40:O41)</f>
        <v>17</v>
      </c>
      <c r="P44" s="284"/>
      <c r="Q44" s="284"/>
    </row>
    <row r="45" spans="1:19" s="280" customFormat="1">
      <c r="A45" s="283" t="s">
        <v>837</v>
      </c>
      <c r="B45" s="284"/>
      <c r="C45" s="285">
        <f>C44/SUM(B40:C42)</f>
        <v>0.78409090909090906</v>
      </c>
      <c r="D45" s="285"/>
      <c r="E45" s="285">
        <f>E44/SUM(D40:E42)</f>
        <v>1</v>
      </c>
      <c r="F45" s="285"/>
      <c r="G45" s="285">
        <f>G44/SUM(F40:G42)</f>
        <v>0.90322580645161288</v>
      </c>
      <c r="H45" s="285"/>
      <c r="I45" s="285">
        <f>I44/SUM(H40:I42)</f>
        <v>0.80281690140845074</v>
      </c>
      <c r="J45" s="285"/>
      <c r="K45" s="285">
        <f>K44/SUM(J40:K42)</f>
        <v>0.8984375</v>
      </c>
      <c r="L45" s="285"/>
      <c r="M45" s="285">
        <f>M44/SUM(L40:M42)</f>
        <v>0.84285714285714286</v>
      </c>
      <c r="N45" s="285"/>
      <c r="O45" s="285">
        <f>O44/SUM(N40:O42)</f>
        <v>0.53125</v>
      </c>
      <c r="P45" s="287" t="s">
        <v>838</v>
      </c>
      <c r="Q45" s="286">
        <f>AVERAGE(C45:P45)</f>
        <v>0.82323975140115935</v>
      </c>
      <c r="S45" s="284"/>
    </row>
    <row r="47" spans="1:19">
      <c r="B47" t="s">
        <v>739</v>
      </c>
      <c r="D47" t="s">
        <v>740</v>
      </c>
      <c r="F47" t="s">
        <v>744</v>
      </c>
      <c r="H47" t="s">
        <v>745</v>
      </c>
      <c r="J47" t="s">
        <v>771</v>
      </c>
      <c r="L47" t="s">
        <v>762</v>
      </c>
      <c r="N47" t="s">
        <v>742</v>
      </c>
    </row>
    <row r="48" spans="1:19">
      <c r="B48" t="s">
        <v>689</v>
      </c>
      <c r="C48" t="s">
        <v>763</v>
      </c>
      <c r="D48" t="s">
        <v>689</v>
      </c>
      <c r="E48" t="s">
        <v>763</v>
      </c>
      <c r="F48" t="s">
        <v>689</v>
      </c>
      <c r="G48" t="s">
        <v>763</v>
      </c>
      <c r="H48" t="s">
        <v>689</v>
      </c>
      <c r="I48" t="s">
        <v>763</v>
      </c>
      <c r="J48" t="s">
        <v>689</v>
      </c>
      <c r="K48" t="s">
        <v>763</v>
      </c>
      <c r="L48" t="s">
        <v>689</v>
      </c>
      <c r="M48" t="s">
        <v>763</v>
      </c>
      <c r="N48" t="s">
        <v>689</v>
      </c>
      <c r="O48" t="s">
        <v>763</v>
      </c>
    </row>
    <row r="49" spans="1:15">
      <c r="A49" s="238" t="s">
        <v>698</v>
      </c>
      <c r="B49" s="45">
        <v>0.26666666666666666</v>
      </c>
      <c r="C49" s="45">
        <v>0.1095890410958904</v>
      </c>
      <c r="D49" s="45">
        <v>0.94117647058823528</v>
      </c>
      <c r="E49" s="45">
        <v>0.75</v>
      </c>
      <c r="F49" s="45">
        <v>0.7</v>
      </c>
      <c r="G49" s="45">
        <v>0.52</v>
      </c>
      <c r="H49" s="45">
        <v>0.61904761904761907</v>
      </c>
      <c r="I49" s="45">
        <v>0.62</v>
      </c>
      <c r="J49" s="45">
        <v>0.9285714285714286</v>
      </c>
      <c r="K49" s="45">
        <v>0.64912280701754388</v>
      </c>
      <c r="L49" s="45">
        <v>0.4</v>
      </c>
      <c r="M49" s="45">
        <v>0.56923076923076921</v>
      </c>
      <c r="N49" s="45">
        <v>0.77777777777777779</v>
      </c>
      <c r="O49" s="45">
        <v>0.13043478260869565</v>
      </c>
    </row>
    <row r="50" spans="1:15">
      <c r="A50" s="238" t="s">
        <v>699</v>
      </c>
      <c r="B50" s="45">
        <v>0.6</v>
      </c>
      <c r="C50" s="45">
        <v>0.65753424657534243</v>
      </c>
      <c r="D50" s="45">
        <v>5.8823529411764705E-2</v>
      </c>
      <c r="E50" s="45">
        <v>0.25</v>
      </c>
      <c r="F50" s="45">
        <v>0.25</v>
      </c>
      <c r="G50" s="45">
        <v>0.33333333333333331</v>
      </c>
      <c r="H50" s="45">
        <v>0.23809523809523808</v>
      </c>
      <c r="I50" s="45">
        <v>0.16</v>
      </c>
      <c r="J50" s="45">
        <v>7.1428571428571425E-2</v>
      </c>
      <c r="K50" s="45">
        <v>0.23684210526315788</v>
      </c>
      <c r="L50" s="45">
        <v>0.6</v>
      </c>
      <c r="M50" s="45">
        <v>0.26153846153846155</v>
      </c>
      <c r="N50" s="45">
        <v>0</v>
      </c>
      <c r="O50" s="45">
        <v>0.30434782608695654</v>
      </c>
    </row>
    <row r="51" spans="1:15">
      <c r="A51" s="238" t="s">
        <v>774</v>
      </c>
      <c r="B51" s="45">
        <v>0.13333333333333333</v>
      </c>
      <c r="C51" s="45">
        <v>0.23287671232876711</v>
      </c>
      <c r="D51" s="236">
        <v>0</v>
      </c>
      <c r="E51" s="236">
        <v>0</v>
      </c>
      <c r="F51" s="45">
        <v>0.05</v>
      </c>
      <c r="G51" s="45">
        <v>0.14666666666666667</v>
      </c>
      <c r="H51" s="45">
        <v>0.14285714285714285</v>
      </c>
      <c r="I51" s="45">
        <v>0.22</v>
      </c>
      <c r="J51" s="236">
        <v>0</v>
      </c>
      <c r="K51" s="45">
        <v>0.11403508771929824</v>
      </c>
      <c r="L51" s="236">
        <v>0</v>
      </c>
      <c r="M51" s="45">
        <v>0.16923076923076924</v>
      </c>
      <c r="N51" s="242">
        <v>0.22222222222222221</v>
      </c>
      <c r="O51" s="45">
        <v>0.56521739130434778</v>
      </c>
    </row>
    <row r="52" spans="1:15">
      <c r="G52" s="45"/>
    </row>
    <row r="53" spans="1:15">
      <c r="G53" s="45"/>
    </row>
    <row r="54" spans="1:15">
      <c r="C54" s="45"/>
      <c r="G54" s="45"/>
    </row>
    <row r="55" spans="1:15">
      <c r="A55" t="s">
        <v>775</v>
      </c>
    </row>
    <row r="56" spans="1:15">
      <c r="B56" s="243">
        <v>2</v>
      </c>
      <c r="C56" s="244">
        <v>17</v>
      </c>
      <c r="D56" s="245">
        <v>0</v>
      </c>
      <c r="E56" s="246">
        <v>0</v>
      </c>
      <c r="F56" s="247">
        <v>4</v>
      </c>
      <c r="G56" s="244">
        <v>11</v>
      </c>
      <c r="H56" s="247">
        <v>3</v>
      </c>
      <c r="I56" s="244">
        <v>11</v>
      </c>
      <c r="J56" s="245">
        <v>0</v>
      </c>
      <c r="K56" s="244">
        <v>13</v>
      </c>
      <c r="L56" s="245">
        <v>0</v>
      </c>
      <c r="M56" s="244">
        <v>11</v>
      </c>
      <c r="N56" s="245">
        <v>2</v>
      </c>
      <c r="O56" s="244">
        <v>13</v>
      </c>
    </row>
    <row r="57" spans="1:15">
      <c r="B57">
        <f>B56+C56</f>
        <v>19</v>
      </c>
      <c r="D57">
        <f>D56+E56</f>
        <v>0</v>
      </c>
      <c r="F57">
        <f>F56+G56</f>
        <v>15</v>
      </c>
      <c r="H57">
        <f>H56+I56</f>
        <v>14</v>
      </c>
      <c r="J57">
        <f>J56+K56</f>
        <v>13</v>
      </c>
      <c r="L57">
        <f>L56+M56</f>
        <v>11</v>
      </c>
      <c r="N57">
        <f>N56+O56</f>
        <v>15</v>
      </c>
      <c r="O57" s="45"/>
    </row>
    <row r="58" spans="1:15">
      <c r="B58" s="78">
        <f>B56/B57</f>
        <v>0.10526315789473684</v>
      </c>
      <c r="C58" s="78"/>
      <c r="D58" s="78" t="e">
        <f>D56/D57</f>
        <v>#DIV/0!</v>
      </c>
      <c r="E58" s="78"/>
      <c r="F58" s="78">
        <f>F56/F57</f>
        <v>0.26666666666666666</v>
      </c>
      <c r="G58" s="78"/>
      <c r="H58" s="78">
        <f>H56/H57</f>
        <v>0.21428571428571427</v>
      </c>
      <c r="I58" s="78"/>
      <c r="J58" s="78">
        <f>J56/J57</f>
        <v>0</v>
      </c>
      <c r="K58" s="78"/>
      <c r="L58" s="78">
        <f>L56/L57</f>
        <v>0</v>
      </c>
      <c r="M58" s="78"/>
      <c r="N58" s="78">
        <f>N56/N57</f>
        <v>0.13333333333333333</v>
      </c>
      <c r="O58" s="78"/>
    </row>
    <row r="61" spans="1:15">
      <c r="A61" t="s">
        <v>776</v>
      </c>
    </row>
    <row r="62" spans="1:15">
      <c r="B62">
        <v>4</v>
      </c>
      <c r="C62">
        <v>8</v>
      </c>
      <c r="D62">
        <v>16</v>
      </c>
      <c r="E62">
        <v>21</v>
      </c>
      <c r="F62">
        <v>56</v>
      </c>
      <c r="G62">
        <v>39</v>
      </c>
      <c r="H62">
        <v>13</v>
      </c>
      <c r="I62">
        <v>31</v>
      </c>
      <c r="J62">
        <v>13</v>
      </c>
      <c r="K62">
        <v>74</v>
      </c>
      <c r="L62">
        <v>2</v>
      </c>
      <c r="M62">
        <v>37</v>
      </c>
      <c r="N62">
        <v>7</v>
      </c>
      <c r="O62">
        <v>3</v>
      </c>
    </row>
    <row r="63" spans="1:15">
      <c r="B63">
        <f>B62+C62</f>
        <v>12</v>
      </c>
      <c r="D63">
        <f>D62+E62</f>
        <v>37</v>
      </c>
      <c r="F63">
        <f>F62+G62</f>
        <v>95</v>
      </c>
      <c r="H63">
        <f>H62+I62</f>
        <v>44</v>
      </c>
      <c r="J63">
        <f>J62+K62</f>
        <v>87</v>
      </c>
      <c r="L63">
        <f>L62+M62</f>
        <v>39</v>
      </c>
      <c r="N63">
        <f>N62+O62</f>
        <v>10</v>
      </c>
      <c r="O63" s="45"/>
    </row>
    <row r="64" spans="1:15">
      <c r="B64" s="78">
        <f>B62/B63</f>
        <v>0.33333333333333331</v>
      </c>
      <c r="C64" s="78"/>
      <c r="D64" s="78">
        <f>D62/D63</f>
        <v>0.43243243243243246</v>
      </c>
      <c r="E64" s="78"/>
      <c r="F64" s="78">
        <f>F62/F63</f>
        <v>0.58947368421052626</v>
      </c>
      <c r="G64" s="78"/>
      <c r="H64" s="78">
        <f>H62/H63</f>
        <v>0.29545454545454547</v>
      </c>
      <c r="I64" s="78"/>
      <c r="J64" s="78">
        <f>J62/J63</f>
        <v>0.14942528735632185</v>
      </c>
      <c r="K64" s="78"/>
      <c r="L64" s="78">
        <f>L62/L63</f>
        <v>5.128205128205128E-2</v>
      </c>
      <c r="M64" s="78"/>
      <c r="N64" s="78">
        <f>N62/N63</f>
        <v>0.7</v>
      </c>
      <c r="O64" s="78"/>
    </row>
    <row r="66" spans="1:15">
      <c r="A66" t="s">
        <v>777</v>
      </c>
    </row>
    <row r="67" spans="1:15">
      <c r="B67">
        <v>9</v>
      </c>
      <c r="C67">
        <v>48</v>
      </c>
      <c r="D67">
        <v>1</v>
      </c>
      <c r="E67">
        <v>7</v>
      </c>
      <c r="F67">
        <v>20</v>
      </c>
      <c r="G67">
        <v>25</v>
      </c>
      <c r="H67">
        <v>5</v>
      </c>
      <c r="I67">
        <v>8</v>
      </c>
      <c r="J67">
        <v>1</v>
      </c>
      <c r="K67">
        <v>27</v>
      </c>
      <c r="L67">
        <v>3</v>
      </c>
      <c r="M67">
        <v>17</v>
      </c>
      <c r="N67">
        <v>0</v>
      </c>
      <c r="O67">
        <v>7</v>
      </c>
    </row>
    <row r="68" spans="1:15">
      <c r="B68">
        <f>B67+C67</f>
        <v>57</v>
      </c>
      <c r="D68">
        <f>D67+E67</f>
        <v>8</v>
      </c>
      <c r="F68">
        <f>F67+G67</f>
        <v>45</v>
      </c>
      <c r="H68">
        <f>H67+I67</f>
        <v>13</v>
      </c>
      <c r="J68">
        <f>J67+K67</f>
        <v>28</v>
      </c>
      <c r="L68">
        <f>L67+M67</f>
        <v>20</v>
      </c>
      <c r="N68">
        <f>N67+O67</f>
        <v>7</v>
      </c>
    </row>
    <row r="69" spans="1:15">
      <c r="B69" s="78">
        <f>B67/B68</f>
        <v>0.15789473684210525</v>
      </c>
      <c r="C69" s="78"/>
      <c r="D69" s="78">
        <f>D67/D68</f>
        <v>0.125</v>
      </c>
      <c r="E69" s="78"/>
      <c r="F69" s="78">
        <f>F67/F68</f>
        <v>0.44444444444444442</v>
      </c>
      <c r="G69" s="78"/>
      <c r="H69" s="78">
        <f>H67/H68</f>
        <v>0.38461538461538464</v>
      </c>
      <c r="I69" s="78"/>
      <c r="J69" s="78">
        <f>J67/J68</f>
        <v>3.5714285714285712E-2</v>
      </c>
      <c r="K69" s="78"/>
      <c r="L69" s="78">
        <f>L67/L68</f>
        <v>0.15</v>
      </c>
      <c r="M69" s="78"/>
      <c r="N69" s="78">
        <f>N67/N68</f>
        <v>0</v>
      </c>
    </row>
    <row r="71" spans="1:15">
      <c r="A71" t="s">
        <v>778</v>
      </c>
    </row>
    <row r="72" spans="1:15">
      <c r="B72">
        <f>SUM(B40:B42)</f>
        <v>15</v>
      </c>
      <c r="C72">
        <f t="shared" ref="C72:O72" si="0">SUM(C40:C42)</f>
        <v>73</v>
      </c>
      <c r="D72">
        <f t="shared" si="0"/>
        <v>17</v>
      </c>
      <c r="E72">
        <f t="shared" si="0"/>
        <v>28</v>
      </c>
      <c r="F72">
        <f t="shared" si="0"/>
        <v>80</v>
      </c>
      <c r="G72">
        <f t="shared" si="0"/>
        <v>75</v>
      </c>
      <c r="H72">
        <f t="shared" si="0"/>
        <v>21</v>
      </c>
      <c r="I72">
        <f t="shared" si="0"/>
        <v>50</v>
      </c>
      <c r="J72">
        <f t="shared" si="0"/>
        <v>14</v>
      </c>
      <c r="K72">
        <f t="shared" si="0"/>
        <v>114</v>
      </c>
      <c r="L72">
        <f t="shared" si="0"/>
        <v>5</v>
      </c>
      <c r="M72">
        <f t="shared" si="0"/>
        <v>65</v>
      </c>
      <c r="N72">
        <f t="shared" si="0"/>
        <v>9</v>
      </c>
      <c r="O72">
        <f t="shared" si="0"/>
        <v>23</v>
      </c>
    </row>
    <row r="73" spans="1:15">
      <c r="B73">
        <f>B72+C72</f>
        <v>88</v>
      </c>
      <c r="D73">
        <f>D72+E72</f>
        <v>45</v>
      </c>
      <c r="F73">
        <f>F72+G72</f>
        <v>155</v>
      </c>
      <c r="H73">
        <f>H72+I72</f>
        <v>71</v>
      </c>
      <c r="J73">
        <f>J72+K72</f>
        <v>128</v>
      </c>
      <c r="L73">
        <f>L72+M72</f>
        <v>70</v>
      </c>
      <c r="N73">
        <f>N72+O72</f>
        <v>32</v>
      </c>
    </row>
    <row r="74" spans="1:15">
      <c r="B74" s="78">
        <f>B72/B73</f>
        <v>0.17045454545454544</v>
      </c>
      <c r="C74" s="78"/>
      <c r="D74" s="78">
        <f>D72/D73</f>
        <v>0.37777777777777777</v>
      </c>
      <c r="E74" s="78"/>
      <c r="F74" s="78">
        <f>F72/F73</f>
        <v>0.5161290322580645</v>
      </c>
      <c r="G74" s="78"/>
      <c r="H74" s="78">
        <f>H72/H73</f>
        <v>0.29577464788732394</v>
      </c>
      <c r="I74" s="78"/>
      <c r="J74" s="78">
        <f>J72/J73</f>
        <v>0.109375</v>
      </c>
      <c r="K74" s="78"/>
      <c r="L74" s="78">
        <f>L72/L73</f>
        <v>7.1428571428571425E-2</v>
      </c>
      <c r="M74" s="78"/>
      <c r="N74" s="78">
        <f>N72/N73</f>
        <v>0.28125</v>
      </c>
    </row>
  </sheetData>
  <pageMargins left="0.7" right="0.7" top="0.75" bottom="0.75" header="0.3" footer="0.3"/>
  <pageSetup paperSize="9" scale="77" orientation="landscape" r:id="rId2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0"/>
  <sheetViews>
    <sheetView view="pageBreakPreview" zoomScale="90" zoomScaleNormal="100" zoomScaleSheetLayoutView="90" workbookViewId="0">
      <selection activeCell="J46" sqref="J46"/>
    </sheetView>
  </sheetViews>
  <sheetFormatPr defaultRowHeight="15"/>
  <cols>
    <col min="1" max="1" width="11.7109375" bestFit="1" customWidth="1"/>
    <col min="7" max="7" width="1.28515625" customWidth="1"/>
    <col min="12" max="12" width="2" customWidth="1"/>
    <col min="17" max="17" width="10.28515625" customWidth="1"/>
  </cols>
  <sheetData>
    <row r="1" spans="1:29">
      <c r="B1" s="149" t="s">
        <v>731</v>
      </c>
      <c r="D1" s="150"/>
      <c r="F1" s="151" t="s">
        <v>689</v>
      </c>
      <c r="I1" s="150"/>
      <c r="J1" s="150"/>
      <c r="K1" s="152" t="s">
        <v>732</v>
      </c>
      <c r="P1" s="280"/>
      <c r="Q1" s="169"/>
      <c r="T1" s="169"/>
      <c r="U1" s="169"/>
    </row>
    <row r="2" spans="1:29">
      <c r="B2" s="153" t="s">
        <v>119</v>
      </c>
      <c r="C2" s="218" t="s">
        <v>733</v>
      </c>
      <c r="D2" s="220" t="s">
        <v>734</v>
      </c>
      <c r="E2" s="159" t="s">
        <v>735</v>
      </c>
      <c r="F2" s="154" t="s">
        <v>736</v>
      </c>
      <c r="H2" s="155" t="s">
        <v>13</v>
      </c>
      <c r="I2" s="156" t="s">
        <v>734</v>
      </c>
      <c r="J2" s="157" t="s">
        <v>735</v>
      </c>
      <c r="K2" s="158" t="s">
        <v>736</v>
      </c>
      <c r="P2" s="280"/>
      <c r="Q2" s="304"/>
      <c r="R2" s="308" t="s">
        <v>842</v>
      </c>
      <c r="S2" s="300" t="s">
        <v>845</v>
      </c>
      <c r="T2" s="250"/>
      <c r="U2" s="248"/>
      <c r="V2" s="310" t="s">
        <v>844</v>
      </c>
      <c r="W2" s="301" t="s">
        <v>846</v>
      </c>
      <c r="X2" s="251"/>
      <c r="Y2" s="249"/>
      <c r="AA2" s="189" t="s">
        <v>840</v>
      </c>
    </row>
    <row r="3" spans="1:29">
      <c r="B3" s="153"/>
      <c r="C3" s="186">
        <v>0</v>
      </c>
      <c r="D3" s="187" t="s">
        <v>737</v>
      </c>
      <c r="E3" s="159" t="s">
        <v>738</v>
      </c>
      <c r="F3" s="154"/>
      <c r="H3" s="155">
        <v>0</v>
      </c>
      <c r="I3" s="156" t="s">
        <v>737</v>
      </c>
      <c r="J3" s="157" t="s">
        <v>738</v>
      </c>
      <c r="K3" s="158"/>
      <c r="P3" s="280"/>
      <c r="Q3" s="304"/>
      <c r="R3" s="309" t="s">
        <v>843</v>
      </c>
      <c r="S3" s="298" t="s">
        <v>13</v>
      </c>
      <c r="T3" s="298" t="s">
        <v>750</v>
      </c>
      <c r="U3" s="299" t="s">
        <v>735</v>
      </c>
      <c r="V3" s="310" t="s">
        <v>843</v>
      </c>
      <c r="W3" s="302" t="s">
        <v>13</v>
      </c>
      <c r="X3" s="302" t="s">
        <v>750</v>
      </c>
      <c r="Y3" s="303" t="s">
        <v>735</v>
      </c>
      <c r="AA3" s="213" t="s">
        <v>841</v>
      </c>
    </row>
    <row r="4" spans="1:29">
      <c r="A4" s="160" t="s">
        <v>739</v>
      </c>
      <c r="B4" s="161">
        <v>88</v>
      </c>
      <c r="C4" s="305">
        <v>7</v>
      </c>
      <c r="D4" s="221">
        <v>6</v>
      </c>
      <c r="E4" s="162">
        <v>2</v>
      </c>
      <c r="F4" s="163">
        <f>C4+D4+E4</f>
        <v>15</v>
      </c>
      <c r="H4" s="164">
        <v>11</v>
      </c>
      <c r="I4" s="165">
        <v>37</v>
      </c>
      <c r="J4" s="166">
        <v>25</v>
      </c>
      <c r="K4" s="167">
        <f>H4+I4+J4</f>
        <v>73</v>
      </c>
      <c r="Q4" s="304" t="s">
        <v>739</v>
      </c>
      <c r="R4" s="308">
        <v>0.17045454545454544</v>
      </c>
      <c r="S4" s="288">
        <f t="shared" ref="S4:U7" si="0">C4/(C4+H4)</f>
        <v>0.3888888888888889</v>
      </c>
      <c r="T4" s="289">
        <f t="shared" si="0"/>
        <v>0.13953488372093023</v>
      </c>
      <c r="U4" s="290">
        <f t="shared" si="0"/>
        <v>7.407407407407407E-2</v>
      </c>
      <c r="V4" s="311">
        <v>0.82954545454545459</v>
      </c>
      <c r="W4" s="291">
        <f t="shared" ref="W4:Y7" si="1">H4/(C4+H4)</f>
        <v>0.61111111111111116</v>
      </c>
      <c r="X4" s="292">
        <f t="shared" si="1"/>
        <v>0.86046511627906974</v>
      </c>
      <c r="Y4" s="293">
        <f t="shared" si="1"/>
        <v>0.92592592592592593</v>
      </c>
      <c r="Z4" s="55"/>
      <c r="AA4" s="45">
        <f>W4-$V4</f>
        <v>-0.21843434343434343</v>
      </c>
      <c r="AB4" s="45">
        <f t="shared" ref="AB4:AC7" si="2">X4-$V4</f>
        <v>3.0919661733615156E-2</v>
      </c>
      <c r="AC4" s="45">
        <f t="shared" si="2"/>
        <v>9.6380471380471344E-2</v>
      </c>
    </row>
    <row r="5" spans="1:29">
      <c r="A5" s="168" t="s">
        <v>740</v>
      </c>
      <c r="B5" s="153">
        <v>45</v>
      </c>
      <c r="C5" s="218">
        <v>9</v>
      </c>
      <c r="D5" s="187">
        <v>6</v>
      </c>
      <c r="E5" s="159">
        <v>2</v>
      </c>
      <c r="F5" s="163">
        <f>C5+D5+E5</f>
        <v>17</v>
      </c>
      <c r="H5" s="155">
        <v>7</v>
      </c>
      <c r="I5" s="156">
        <v>7</v>
      </c>
      <c r="J5" s="157">
        <v>14</v>
      </c>
      <c r="K5" s="167">
        <f>H5+I5+J5</f>
        <v>28</v>
      </c>
      <c r="Q5" s="304" t="s">
        <v>740</v>
      </c>
      <c r="R5" s="308">
        <v>0.37777777777777782</v>
      </c>
      <c r="S5" s="294">
        <f t="shared" si="0"/>
        <v>0.5625</v>
      </c>
      <c r="T5" s="289">
        <f t="shared" si="0"/>
        <v>0.46153846153846156</v>
      </c>
      <c r="U5" s="295">
        <f t="shared" si="0"/>
        <v>0.125</v>
      </c>
      <c r="V5" s="311">
        <v>0.62222222222222223</v>
      </c>
      <c r="W5" s="296">
        <f t="shared" si="1"/>
        <v>0.4375</v>
      </c>
      <c r="X5" s="292">
        <f t="shared" si="1"/>
        <v>0.53846153846153844</v>
      </c>
      <c r="Y5" s="297">
        <f t="shared" si="1"/>
        <v>0.875</v>
      </c>
      <c r="Z5" s="55"/>
      <c r="AA5" s="45">
        <f t="shared" ref="AA5:AA7" si="3">W5-$V5</f>
        <v>-0.18472222222222223</v>
      </c>
      <c r="AB5" s="45">
        <f t="shared" si="2"/>
        <v>-8.3760683760683796E-2</v>
      </c>
      <c r="AC5" s="45">
        <f t="shared" si="2"/>
        <v>0.25277777777777777</v>
      </c>
    </row>
    <row r="6" spans="1:29">
      <c r="A6" s="168" t="s">
        <v>741</v>
      </c>
      <c r="B6" s="153">
        <v>70</v>
      </c>
      <c r="C6" s="218">
        <v>0</v>
      </c>
      <c r="D6" s="187">
        <v>2</v>
      </c>
      <c r="E6" s="159">
        <v>3</v>
      </c>
      <c r="F6" s="163">
        <f>C6+D6+E6</f>
        <v>5</v>
      </c>
      <c r="H6" s="155">
        <v>35</v>
      </c>
      <c r="I6" s="156">
        <v>22</v>
      </c>
      <c r="J6" s="157">
        <v>8</v>
      </c>
      <c r="K6" s="167">
        <f>H6+I6+J6</f>
        <v>65</v>
      </c>
      <c r="Q6" s="304" t="s">
        <v>741</v>
      </c>
      <c r="R6" s="308">
        <v>7.1428571428571425E-2</v>
      </c>
      <c r="S6" s="290">
        <f t="shared" si="0"/>
        <v>0</v>
      </c>
      <c r="T6" s="289">
        <f t="shared" si="0"/>
        <v>8.3333333333333329E-2</v>
      </c>
      <c r="U6" s="288">
        <f t="shared" si="0"/>
        <v>0.27272727272727271</v>
      </c>
      <c r="V6" s="311">
        <v>0.9285714285714286</v>
      </c>
      <c r="W6" s="293">
        <f t="shared" si="1"/>
        <v>1</v>
      </c>
      <c r="X6" s="292">
        <f t="shared" si="1"/>
        <v>0.91666666666666663</v>
      </c>
      <c r="Y6" s="291">
        <f t="shared" si="1"/>
        <v>0.72727272727272729</v>
      </c>
      <c r="Z6" s="55"/>
      <c r="AA6" s="45">
        <f t="shared" si="3"/>
        <v>7.1428571428571397E-2</v>
      </c>
      <c r="AB6" s="45">
        <f t="shared" si="2"/>
        <v>-1.1904761904761973E-2</v>
      </c>
      <c r="AC6" s="45">
        <f t="shared" si="2"/>
        <v>-0.20129870129870131</v>
      </c>
    </row>
    <row r="7" spans="1:29">
      <c r="A7" s="168" t="s">
        <v>742</v>
      </c>
      <c r="B7" s="153">
        <v>32</v>
      </c>
      <c r="C7" s="218">
        <v>5</v>
      </c>
      <c r="D7" s="187">
        <v>2</v>
      </c>
      <c r="E7" s="159">
        <v>2</v>
      </c>
      <c r="F7" s="163">
        <f>C7+D7+E7</f>
        <v>9</v>
      </c>
      <c r="G7" s="169"/>
      <c r="H7" s="155">
        <v>7</v>
      </c>
      <c r="I7" s="156">
        <v>11</v>
      </c>
      <c r="J7" s="157">
        <v>5</v>
      </c>
      <c r="K7" s="167">
        <f>H7+I7+J7</f>
        <v>23</v>
      </c>
      <c r="Q7" s="304" t="s">
        <v>742</v>
      </c>
      <c r="R7" s="308">
        <v>0.28125</v>
      </c>
      <c r="S7" s="294">
        <f t="shared" si="0"/>
        <v>0.41666666666666669</v>
      </c>
      <c r="T7" s="290">
        <f t="shared" si="0"/>
        <v>0.15384615384615385</v>
      </c>
      <c r="U7" s="289">
        <f t="shared" si="0"/>
        <v>0.2857142857142857</v>
      </c>
      <c r="V7" s="311">
        <v>0.71875</v>
      </c>
      <c r="W7" s="296">
        <f t="shared" si="1"/>
        <v>0.58333333333333337</v>
      </c>
      <c r="X7" s="293">
        <f t="shared" si="1"/>
        <v>0.84615384615384615</v>
      </c>
      <c r="Y7" s="292">
        <f t="shared" si="1"/>
        <v>0.7142857142857143</v>
      </c>
      <c r="Z7" s="55"/>
      <c r="AA7" s="45">
        <f t="shared" si="3"/>
        <v>-0.13541666666666663</v>
      </c>
      <c r="AB7" s="45">
        <f t="shared" si="2"/>
        <v>0.12740384615384615</v>
      </c>
      <c r="AC7" s="45">
        <f t="shared" si="2"/>
        <v>-4.4642857142856984E-3</v>
      </c>
    </row>
    <row r="8" spans="1:29" ht="5.25" customHeight="1">
      <c r="A8" s="168"/>
      <c r="B8" s="153"/>
      <c r="C8" s="218"/>
      <c r="D8" s="187"/>
      <c r="E8" s="159"/>
      <c r="F8" s="154"/>
      <c r="H8" s="155"/>
      <c r="I8" s="156"/>
      <c r="J8" s="157"/>
      <c r="K8" s="158"/>
      <c r="Q8" s="304"/>
      <c r="R8" s="308"/>
      <c r="S8" s="289"/>
      <c r="T8" s="289"/>
      <c r="U8" s="289"/>
      <c r="V8" s="311"/>
      <c r="W8" s="292"/>
      <c r="X8" s="292"/>
      <c r="Y8" s="292"/>
      <c r="Z8" s="55"/>
      <c r="AA8" s="45"/>
      <c r="AB8" s="45"/>
      <c r="AC8" s="45"/>
    </row>
    <row r="9" spans="1:29">
      <c r="A9" s="168" t="s">
        <v>743</v>
      </c>
      <c r="B9" s="153">
        <v>23</v>
      </c>
      <c r="C9" s="218">
        <v>1</v>
      </c>
      <c r="D9" s="187"/>
      <c r="E9" s="159"/>
      <c r="F9" s="163">
        <f>C9+D9+E9</f>
        <v>1</v>
      </c>
      <c r="G9" s="169"/>
      <c r="H9" s="155">
        <v>7</v>
      </c>
      <c r="I9" s="156">
        <v>13</v>
      </c>
      <c r="J9" s="157">
        <v>2</v>
      </c>
      <c r="K9" s="167">
        <f>H9+I9+J9</f>
        <v>22</v>
      </c>
      <c r="Q9" s="304" t="s">
        <v>743</v>
      </c>
      <c r="R9" s="308">
        <v>4.3478260869565216E-2</v>
      </c>
      <c r="S9" s="289">
        <f t="shared" ref="S9:U12" si="4">C9/(C9+H9)</f>
        <v>0.125</v>
      </c>
      <c r="T9" s="290">
        <f t="shared" si="4"/>
        <v>0</v>
      </c>
      <c r="U9" s="290">
        <f t="shared" si="4"/>
        <v>0</v>
      </c>
      <c r="V9" s="311">
        <v>0.95652173913043481</v>
      </c>
      <c r="W9" s="292">
        <f t="shared" ref="W9:Y12" si="5">H9/(C9+H9)</f>
        <v>0.875</v>
      </c>
      <c r="X9" s="293">
        <f t="shared" si="5"/>
        <v>1</v>
      </c>
      <c r="Y9" s="292">
        <f t="shared" si="5"/>
        <v>1</v>
      </c>
      <c r="Z9" s="55"/>
      <c r="AA9" s="45">
        <f t="shared" ref="AA9:AC12" si="6">W9-$V9</f>
        <v>-8.1521739130434812E-2</v>
      </c>
      <c r="AB9" s="45">
        <f t="shared" si="6"/>
        <v>4.3478260869565188E-2</v>
      </c>
      <c r="AC9" s="45">
        <f t="shared" si="6"/>
        <v>4.3478260869565188E-2</v>
      </c>
    </row>
    <row r="10" spans="1:29">
      <c r="A10" s="168" t="s">
        <v>744</v>
      </c>
      <c r="B10" s="153">
        <v>155</v>
      </c>
      <c r="C10" s="218">
        <v>37</v>
      </c>
      <c r="D10" s="187">
        <v>31</v>
      </c>
      <c r="E10" s="159">
        <v>12</v>
      </c>
      <c r="F10" s="163">
        <f>C10+D10+E10</f>
        <v>80</v>
      </c>
      <c r="G10" s="169"/>
      <c r="H10" s="155">
        <v>10</v>
      </c>
      <c r="I10" s="156">
        <v>54</v>
      </c>
      <c r="J10" s="157">
        <v>11</v>
      </c>
      <c r="K10" s="167">
        <f>H10+I10+J10</f>
        <v>75</v>
      </c>
      <c r="Q10" s="304" t="s">
        <v>744</v>
      </c>
      <c r="R10" s="308">
        <v>0.5161290322580645</v>
      </c>
      <c r="S10" s="288">
        <f t="shared" si="4"/>
        <v>0.78723404255319152</v>
      </c>
      <c r="T10" s="290">
        <f t="shared" si="4"/>
        <v>0.36470588235294116</v>
      </c>
      <c r="U10" s="289">
        <f t="shared" si="4"/>
        <v>0.52173913043478259</v>
      </c>
      <c r="V10" s="311">
        <v>0.4838709677419355</v>
      </c>
      <c r="W10" s="291">
        <f t="shared" si="5"/>
        <v>0.21276595744680851</v>
      </c>
      <c r="X10" s="293">
        <f t="shared" si="5"/>
        <v>0.63529411764705879</v>
      </c>
      <c r="Y10" s="292">
        <f t="shared" si="5"/>
        <v>0.47826086956521741</v>
      </c>
      <c r="Z10" s="55"/>
      <c r="AA10" s="45">
        <f t="shared" si="6"/>
        <v>-0.27110501029512701</v>
      </c>
      <c r="AB10" s="45">
        <f t="shared" si="6"/>
        <v>0.15142314990512329</v>
      </c>
      <c r="AC10" s="45">
        <f t="shared" si="6"/>
        <v>-5.6100981767180924E-3</v>
      </c>
    </row>
    <row r="11" spans="1:29">
      <c r="A11" s="168" t="s">
        <v>745</v>
      </c>
      <c r="B11" s="153">
        <v>71</v>
      </c>
      <c r="C11" s="218">
        <v>10</v>
      </c>
      <c r="D11" s="187">
        <v>9</v>
      </c>
      <c r="E11" s="159">
        <v>2</v>
      </c>
      <c r="F11" s="163">
        <f>C11+D11+E11</f>
        <v>21</v>
      </c>
      <c r="G11" s="169"/>
      <c r="H11" s="155">
        <v>2</v>
      </c>
      <c r="I11" s="156">
        <v>45</v>
      </c>
      <c r="J11" s="157">
        <v>3</v>
      </c>
      <c r="K11" s="167">
        <f>H11+I11+J11</f>
        <v>50</v>
      </c>
      <c r="Q11" s="304" t="s">
        <v>745</v>
      </c>
      <c r="R11" s="308">
        <v>0.29577464788732394</v>
      </c>
      <c r="S11" s="288">
        <f t="shared" si="4"/>
        <v>0.83333333333333337</v>
      </c>
      <c r="T11" s="290">
        <f t="shared" si="4"/>
        <v>0.16666666666666666</v>
      </c>
      <c r="U11" s="294">
        <f t="shared" si="4"/>
        <v>0.4</v>
      </c>
      <c r="V11" s="311">
        <v>0.70422535211267601</v>
      </c>
      <c r="W11" s="291">
        <f t="shared" si="5"/>
        <v>0.16666666666666666</v>
      </c>
      <c r="X11" s="293">
        <f t="shared" si="5"/>
        <v>0.83333333333333337</v>
      </c>
      <c r="Y11" s="296">
        <f t="shared" si="5"/>
        <v>0.6</v>
      </c>
      <c r="Z11" s="55"/>
      <c r="AA11" s="45">
        <f t="shared" si="6"/>
        <v>-0.53755868544600938</v>
      </c>
      <c r="AB11" s="45">
        <f t="shared" si="6"/>
        <v>0.12910798122065736</v>
      </c>
      <c r="AC11" s="45">
        <f t="shared" si="6"/>
        <v>-0.10422535211267603</v>
      </c>
    </row>
    <row r="12" spans="1:29">
      <c r="A12" s="170" t="s">
        <v>752</v>
      </c>
      <c r="B12" s="171">
        <v>128</v>
      </c>
      <c r="C12" s="219">
        <v>11</v>
      </c>
      <c r="D12" s="222">
        <v>3</v>
      </c>
      <c r="E12" s="172">
        <v>0</v>
      </c>
      <c r="F12" s="173">
        <f>C12+D12+E12</f>
        <v>14</v>
      </c>
      <c r="G12" s="43"/>
      <c r="H12" s="174">
        <v>54</v>
      </c>
      <c r="I12" s="175">
        <v>56</v>
      </c>
      <c r="J12" s="176">
        <v>4</v>
      </c>
      <c r="K12" s="177">
        <f>H12+I12+J12</f>
        <v>114</v>
      </c>
      <c r="Q12" s="304" t="s">
        <v>752</v>
      </c>
      <c r="R12" s="308">
        <v>0.109375</v>
      </c>
      <c r="S12" s="289">
        <f t="shared" si="4"/>
        <v>0.16923076923076924</v>
      </c>
      <c r="T12" s="289">
        <f t="shared" si="4"/>
        <v>5.0847457627118647E-2</v>
      </c>
      <c r="U12" s="290">
        <f t="shared" si="4"/>
        <v>0</v>
      </c>
      <c r="V12" s="311">
        <v>0.890625</v>
      </c>
      <c r="W12" s="292">
        <f t="shared" si="5"/>
        <v>0.83076923076923082</v>
      </c>
      <c r="X12" s="292">
        <f t="shared" si="5"/>
        <v>0.94915254237288138</v>
      </c>
      <c r="Y12" s="293">
        <f t="shared" si="5"/>
        <v>1</v>
      </c>
      <c r="Z12" s="55"/>
      <c r="AA12" s="45">
        <f t="shared" si="6"/>
        <v>-5.9855769230769185E-2</v>
      </c>
      <c r="AB12" s="45">
        <f t="shared" si="6"/>
        <v>5.852754237288138E-2</v>
      </c>
      <c r="AC12" s="45">
        <f t="shared" si="6"/>
        <v>0.109375</v>
      </c>
    </row>
    <row r="13" spans="1:29">
      <c r="V13" s="55"/>
      <c r="W13" s="55"/>
      <c r="X13" s="55"/>
      <c r="Y13" s="55"/>
      <c r="Z13" s="55"/>
    </row>
    <row r="14" spans="1:29">
      <c r="C14" s="178"/>
      <c r="D14" s="1"/>
      <c r="E14" s="1"/>
      <c r="F14" s="1"/>
      <c r="G14" s="1"/>
      <c r="H14" s="1"/>
      <c r="I14" s="1"/>
      <c r="J14" s="1"/>
      <c r="K14" s="1"/>
    </row>
    <row r="15" spans="1:29">
      <c r="A15" t="s">
        <v>753</v>
      </c>
      <c r="B15" s="179"/>
      <c r="D15" s="169"/>
      <c r="F15" s="151" t="s">
        <v>746</v>
      </c>
      <c r="I15" s="169"/>
      <c r="J15" s="150"/>
      <c r="K15" s="180" t="s">
        <v>747</v>
      </c>
      <c r="M15" s="434" t="s">
        <v>748</v>
      </c>
      <c r="N15" s="434"/>
      <c r="O15" s="434"/>
      <c r="R15" s="169" t="s">
        <v>839</v>
      </c>
    </row>
    <row r="16" spans="1:29" ht="30">
      <c r="C16" s="181" t="s">
        <v>749</v>
      </c>
      <c r="D16" s="182" t="s">
        <v>750</v>
      </c>
      <c r="E16" s="162" t="s">
        <v>735</v>
      </c>
      <c r="F16" s="163" t="s">
        <v>736</v>
      </c>
      <c r="G16" s="183"/>
      <c r="H16" s="164" t="s">
        <v>13</v>
      </c>
      <c r="I16" s="165" t="s">
        <v>751</v>
      </c>
      <c r="J16" s="166" t="s">
        <v>735</v>
      </c>
      <c r="K16" s="184" t="s">
        <v>736</v>
      </c>
      <c r="M16" s="164" t="s">
        <v>13</v>
      </c>
      <c r="N16" s="165" t="s">
        <v>751</v>
      </c>
      <c r="O16" s="166" t="s">
        <v>735</v>
      </c>
    </row>
    <row r="17" spans="1:15">
      <c r="B17" s="185" t="s">
        <v>119</v>
      </c>
      <c r="C17" s="186">
        <v>0</v>
      </c>
      <c r="D17" s="187" t="s">
        <v>737</v>
      </c>
      <c r="E17" s="159" t="s">
        <v>738</v>
      </c>
      <c r="F17" s="154"/>
      <c r="H17" s="155">
        <v>0</v>
      </c>
      <c r="I17" s="156" t="s">
        <v>737</v>
      </c>
      <c r="J17" s="157" t="s">
        <v>738</v>
      </c>
      <c r="K17" s="188"/>
      <c r="M17" s="155">
        <v>0</v>
      </c>
      <c r="N17" s="156" t="s">
        <v>737</v>
      </c>
      <c r="O17" s="157" t="s">
        <v>738</v>
      </c>
    </row>
    <row r="18" spans="1:15">
      <c r="A18" s="189" t="s">
        <v>739</v>
      </c>
      <c r="B18" s="161">
        <f>B4</f>
        <v>88</v>
      </c>
      <c r="C18" s="306">
        <f>C4/B4</f>
        <v>7.9545454545454544E-2</v>
      </c>
      <c r="D18" s="191">
        <f>D4/B4</f>
        <v>6.8181818181818177E-2</v>
      </c>
      <c r="E18" s="192">
        <f>E4/B4</f>
        <v>2.2727272727272728E-2</v>
      </c>
      <c r="F18" s="193">
        <f>C18+D18+E18</f>
        <v>0.17045454545454544</v>
      </c>
      <c r="G18" s="45"/>
      <c r="H18" s="194">
        <f>H4/B4</f>
        <v>0.125</v>
      </c>
      <c r="I18" s="195">
        <f>I4/B4</f>
        <v>0.42045454545454547</v>
      </c>
      <c r="J18" s="196">
        <f>J4/B4</f>
        <v>0.28409090909090912</v>
      </c>
      <c r="K18" s="197">
        <f>H18+I18+J18</f>
        <v>0.82954545454545459</v>
      </c>
      <c r="M18" s="194">
        <f>H18+C18</f>
        <v>0.20454545454545453</v>
      </c>
      <c r="N18" s="195">
        <f t="shared" ref="N18:O26" si="7">I18+D18</f>
        <v>0.48863636363636365</v>
      </c>
      <c r="O18" s="198">
        <f t="shared" si="7"/>
        <v>0.30681818181818182</v>
      </c>
    </row>
    <row r="19" spans="1:15">
      <c r="A19" s="199" t="s">
        <v>740</v>
      </c>
      <c r="B19" s="161">
        <f>B5</f>
        <v>45</v>
      </c>
      <c r="C19" s="190">
        <f>C5/B5</f>
        <v>0.2</v>
      </c>
      <c r="D19" s="191">
        <f>D5/B5</f>
        <v>0.13333333333333333</v>
      </c>
      <c r="E19" s="192">
        <f>E5/B5</f>
        <v>4.4444444444444446E-2</v>
      </c>
      <c r="F19" s="193">
        <f>C19+D19+E19</f>
        <v>0.37777777777777782</v>
      </c>
      <c r="G19" s="45"/>
      <c r="H19" s="194">
        <f>H5/B5</f>
        <v>0.15555555555555556</v>
      </c>
      <c r="I19" s="195">
        <f>I5/B5</f>
        <v>0.15555555555555556</v>
      </c>
      <c r="J19" s="196">
        <f>J5/B5</f>
        <v>0.31111111111111112</v>
      </c>
      <c r="K19" s="197">
        <f>H19+I19+J19</f>
        <v>0.62222222222222223</v>
      </c>
      <c r="M19" s="194">
        <f t="shared" ref="M19:M26" si="8">H19+C19</f>
        <v>0.35555555555555557</v>
      </c>
      <c r="N19" s="195">
        <f t="shared" si="7"/>
        <v>0.28888888888888886</v>
      </c>
      <c r="O19" s="198">
        <f t="shared" si="7"/>
        <v>0.35555555555555557</v>
      </c>
    </row>
    <row r="20" spans="1:15">
      <c r="A20" s="199" t="s">
        <v>741</v>
      </c>
      <c r="B20" s="161">
        <f>B6</f>
        <v>70</v>
      </c>
      <c r="C20" s="190">
        <f>C6/B6</f>
        <v>0</v>
      </c>
      <c r="D20" s="191">
        <f>D6/B6</f>
        <v>2.8571428571428571E-2</v>
      </c>
      <c r="E20" s="192">
        <f>E6/B6</f>
        <v>4.2857142857142858E-2</v>
      </c>
      <c r="F20" s="193">
        <f>C20+D20+E20</f>
        <v>7.1428571428571425E-2</v>
      </c>
      <c r="G20" s="45"/>
      <c r="H20" s="200">
        <f>H6/B6</f>
        <v>0.5</v>
      </c>
      <c r="I20" s="195">
        <f>I6/B6</f>
        <v>0.31428571428571428</v>
      </c>
      <c r="J20" s="196">
        <f>J6/B6</f>
        <v>0.11428571428571428</v>
      </c>
      <c r="K20" s="197">
        <f>H20+I20+J20</f>
        <v>0.9285714285714286</v>
      </c>
      <c r="M20" s="194">
        <f t="shared" si="8"/>
        <v>0.5</v>
      </c>
      <c r="N20" s="195">
        <f t="shared" si="7"/>
        <v>0.34285714285714286</v>
      </c>
      <c r="O20" s="198">
        <f t="shared" si="7"/>
        <v>0.15714285714285714</v>
      </c>
    </row>
    <row r="21" spans="1:15">
      <c r="A21" s="199" t="s">
        <v>742</v>
      </c>
      <c r="B21" s="185">
        <f>B7</f>
        <v>32</v>
      </c>
      <c r="C21" s="201">
        <f>C7/B7</f>
        <v>0.15625</v>
      </c>
      <c r="D21" s="202">
        <f>D7/B7</f>
        <v>6.25E-2</v>
      </c>
      <c r="E21" s="203">
        <f>E7/B7</f>
        <v>6.25E-2</v>
      </c>
      <c r="F21" s="204">
        <f>C21+D21+E21</f>
        <v>0.28125</v>
      </c>
      <c r="G21" s="205"/>
      <c r="H21" s="206">
        <f>H7/B7</f>
        <v>0.21875</v>
      </c>
      <c r="I21" s="207">
        <f>I7/B7</f>
        <v>0.34375</v>
      </c>
      <c r="J21" s="208">
        <f>J7/B7</f>
        <v>0.15625</v>
      </c>
      <c r="K21" s="209">
        <f>H21+I21+J21</f>
        <v>0.71875</v>
      </c>
      <c r="M21" s="194">
        <f t="shared" si="8"/>
        <v>0.375</v>
      </c>
      <c r="N21" s="195">
        <f t="shared" si="7"/>
        <v>0.40625</v>
      </c>
      <c r="O21" s="198">
        <f t="shared" si="7"/>
        <v>0.21875</v>
      </c>
    </row>
    <row r="22" spans="1:15" ht="6.75" customHeight="1">
      <c r="A22" s="199"/>
      <c r="B22" s="161"/>
      <c r="C22" s="190"/>
      <c r="D22" s="191"/>
      <c r="E22" s="192"/>
      <c r="F22" s="193"/>
      <c r="G22" s="45"/>
      <c r="H22" s="194"/>
      <c r="I22" s="195"/>
      <c r="J22" s="210"/>
      <c r="K22" s="197"/>
      <c r="M22" s="194"/>
      <c r="N22" s="195"/>
      <c r="O22" s="198"/>
    </row>
    <row r="23" spans="1:15">
      <c r="A23" s="199" t="s">
        <v>743</v>
      </c>
      <c r="B23" s="161">
        <f t="shared" ref="B23:B26" si="9">B9</f>
        <v>23</v>
      </c>
      <c r="C23" s="190">
        <f t="shared" ref="C23:C26" si="10">C9/B9</f>
        <v>4.3478260869565216E-2</v>
      </c>
      <c r="D23" s="191">
        <f>D9/B9</f>
        <v>0</v>
      </c>
      <c r="E23" s="192">
        <f>E9/B9</f>
        <v>0</v>
      </c>
      <c r="F23" s="193">
        <f>C23+D23+E23</f>
        <v>4.3478260869565216E-2</v>
      </c>
      <c r="G23" s="45"/>
      <c r="H23" s="200">
        <f>H9/B9</f>
        <v>0.30434782608695654</v>
      </c>
      <c r="I23" s="195">
        <f>I9/B9</f>
        <v>0.56521739130434778</v>
      </c>
      <c r="J23" s="210">
        <f>J9/B9</f>
        <v>8.6956521739130432E-2</v>
      </c>
      <c r="K23" s="197">
        <f>H23+I23+J23</f>
        <v>0.95652173913043481</v>
      </c>
      <c r="M23" s="194">
        <f t="shared" si="8"/>
        <v>0.34782608695652173</v>
      </c>
      <c r="N23" s="195">
        <f t="shared" si="7"/>
        <v>0.56521739130434778</v>
      </c>
      <c r="O23" s="198">
        <f t="shared" si="7"/>
        <v>8.6956521739130432E-2</v>
      </c>
    </row>
    <row r="24" spans="1:15">
      <c r="A24" s="199" t="s">
        <v>744</v>
      </c>
      <c r="B24" s="161">
        <f t="shared" si="9"/>
        <v>155</v>
      </c>
      <c r="C24" s="211">
        <f t="shared" si="10"/>
        <v>0.23870967741935484</v>
      </c>
      <c r="D24" s="212">
        <f>D10/B10</f>
        <v>0.2</v>
      </c>
      <c r="E24" s="192">
        <f>E10/B10</f>
        <v>7.7419354838709681E-2</v>
      </c>
      <c r="F24" s="193">
        <f>C24+D24+E24</f>
        <v>0.5161290322580645</v>
      </c>
      <c r="G24" s="45"/>
      <c r="H24" s="194">
        <f>H10/B10</f>
        <v>6.4516129032258063E-2</v>
      </c>
      <c r="I24" s="195">
        <f>I10/B10</f>
        <v>0.34838709677419355</v>
      </c>
      <c r="J24" s="210">
        <f>J10/B10</f>
        <v>7.0967741935483872E-2</v>
      </c>
      <c r="K24" s="197">
        <f>H24+I24+J24</f>
        <v>0.4838709677419355</v>
      </c>
      <c r="M24" s="194">
        <f t="shared" si="8"/>
        <v>0.3032258064516129</v>
      </c>
      <c r="N24" s="195">
        <f t="shared" si="7"/>
        <v>0.54838709677419351</v>
      </c>
      <c r="O24" s="198">
        <f t="shared" si="7"/>
        <v>0.14838709677419354</v>
      </c>
    </row>
    <row r="25" spans="1:15">
      <c r="A25" s="199" t="s">
        <v>745</v>
      </c>
      <c r="B25" s="161">
        <f t="shared" si="9"/>
        <v>71</v>
      </c>
      <c r="C25" s="190">
        <f t="shared" si="10"/>
        <v>0.14084507042253522</v>
      </c>
      <c r="D25" s="191">
        <f>D11/B11</f>
        <v>0.12676056338028169</v>
      </c>
      <c r="E25" s="192">
        <f>E11/B11</f>
        <v>2.8169014084507043E-2</v>
      </c>
      <c r="F25" s="193">
        <f>C25+D25+E25</f>
        <v>0.29577464788732394</v>
      </c>
      <c r="G25" s="45"/>
      <c r="H25" s="194">
        <f>H11/B11</f>
        <v>2.8169014084507043E-2</v>
      </c>
      <c r="I25" s="195">
        <f>I11/B11</f>
        <v>0.63380281690140849</v>
      </c>
      <c r="J25" s="210">
        <f>J11/B11</f>
        <v>4.2253521126760563E-2</v>
      </c>
      <c r="K25" s="197">
        <f>H25+I25+J25</f>
        <v>0.70422535211267601</v>
      </c>
      <c r="M25" s="194">
        <f t="shared" si="8"/>
        <v>0.16901408450704225</v>
      </c>
      <c r="N25" s="195">
        <f t="shared" si="7"/>
        <v>0.76056338028169024</v>
      </c>
      <c r="O25" s="198">
        <f t="shared" si="7"/>
        <v>7.0422535211267609E-2</v>
      </c>
    </row>
    <row r="26" spans="1:15">
      <c r="A26" s="213" t="s">
        <v>752</v>
      </c>
      <c r="B26" s="185">
        <f t="shared" si="9"/>
        <v>128</v>
      </c>
      <c r="C26" s="201">
        <f t="shared" si="10"/>
        <v>8.59375E-2</v>
      </c>
      <c r="D26" s="202">
        <f>D12/B12</f>
        <v>2.34375E-2</v>
      </c>
      <c r="E26" s="203">
        <f>E12/B12</f>
        <v>0</v>
      </c>
      <c r="F26" s="204">
        <f>C26+D26+E26</f>
        <v>0.109375</v>
      </c>
      <c r="G26" s="205"/>
      <c r="H26" s="214">
        <f>H12/B12</f>
        <v>0.421875</v>
      </c>
      <c r="I26" s="207">
        <f>I12/B12</f>
        <v>0.4375</v>
      </c>
      <c r="J26" s="215">
        <f>J12/B12</f>
        <v>3.125E-2</v>
      </c>
      <c r="K26" s="209">
        <f>H26+I26+J26</f>
        <v>0.890625</v>
      </c>
      <c r="M26" s="206">
        <f t="shared" si="8"/>
        <v>0.5078125</v>
      </c>
      <c r="N26" s="207">
        <f t="shared" si="7"/>
        <v>0.4609375</v>
      </c>
      <c r="O26" s="216">
        <f t="shared" si="7"/>
        <v>3.125E-2</v>
      </c>
    </row>
    <row r="27" spans="1:15">
      <c r="A27" s="169"/>
      <c r="B27" s="223"/>
      <c r="C27" s="224"/>
      <c r="D27" s="225"/>
      <c r="E27" s="226"/>
      <c r="F27" s="227"/>
      <c r="G27" s="228"/>
      <c r="H27" s="229"/>
      <c r="I27" s="230"/>
      <c r="J27" s="231"/>
      <c r="K27" s="232"/>
      <c r="M27" s="233"/>
      <c r="N27" s="230"/>
      <c r="O27" s="234"/>
    </row>
    <row r="29" spans="1:15">
      <c r="A29" t="s">
        <v>754</v>
      </c>
      <c r="F29" s="151" t="s">
        <v>746</v>
      </c>
      <c r="I29" s="169"/>
      <c r="J29" s="150"/>
      <c r="K29" s="180" t="s">
        <v>747</v>
      </c>
    </row>
    <row r="30" spans="1:15" ht="30">
      <c r="C30" s="181" t="s">
        <v>749</v>
      </c>
      <c r="D30" s="182" t="s">
        <v>750</v>
      </c>
      <c r="E30" s="162" t="s">
        <v>735</v>
      </c>
      <c r="F30" s="163" t="s">
        <v>736</v>
      </c>
      <c r="G30" s="183"/>
      <c r="H30" s="164" t="s">
        <v>13</v>
      </c>
      <c r="I30" s="165" t="s">
        <v>751</v>
      </c>
      <c r="J30" s="166" t="s">
        <v>735</v>
      </c>
      <c r="K30" s="184" t="s">
        <v>736</v>
      </c>
    </row>
    <row r="31" spans="1:15">
      <c r="B31" s="185" t="s">
        <v>119</v>
      </c>
      <c r="C31" s="186">
        <v>0</v>
      </c>
      <c r="D31" s="187" t="s">
        <v>737</v>
      </c>
      <c r="E31" s="159" t="s">
        <v>738</v>
      </c>
      <c r="F31" s="154"/>
      <c r="H31" s="155">
        <v>0</v>
      </c>
      <c r="I31" s="156" t="s">
        <v>737</v>
      </c>
      <c r="J31" s="157" t="s">
        <v>738</v>
      </c>
      <c r="K31" s="188"/>
    </row>
    <row r="32" spans="1:15">
      <c r="A32" s="189" t="s">
        <v>739</v>
      </c>
      <c r="B32" s="161">
        <v>88</v>
      </c>
      <c r="C32" s="217">
        <f>C4/F4</f>
        <v>0.46666666666666667</v>
      </c>
      <c r="D32" s="191">
        <f>D4/F4</f>
        <v>0.4</v>
      </c>
      <c r="E32" s="192">
        <f>E4/F4</f>
        <v>0.13333333333333333</v>
      </c>
      <c r="F32" s="193">
        <f>C32+D32+E32</f>
        <v>1</v>
      </c>
      <c r="G32" s="45"/>
      <c r="H32" s="194">
        <f>H4/K4</f>
        <v>0.15068493150684931</v>
      </c>
      <c r="I32" s="195">
        <f>I4/K4</f>
        <v>0.50684931506849318</v>
      </c>
      <c r="J32" s="196">
        <f>J4/K4</f>
        <v>0.34246575342465752</v>
      </c>
      <c r="K32" s="197">
        <f>H32+I32+J32</f>
        <v>1</v>
      </c>
    </row>
    <row r="33" spans="1:11">
      <c r="A33" s="199" t="s">
        <v>740</v>
      </c>
      <c r="B33" s="153">
        <v>45</v>
      </c>
      <c r="C33" s="190">
        <f>C5/F5</f>
        <v>0.52941176470588236</v>
      </c>
      <c r="D33" s="191">
        <f>D5/F5</f>
        <v>0.35294117647058826</v>
      </c>
      <c r="E33" s="192">
        <f>E5/F5</f>
        <v>0.11764705882352941</v>
      </c>
      <c r="F33" s="193">
        <f>C33+D33+E33</f>
        <v>1</v>
      </c>
      <c r="G33" s="45"/>
      <c r="H33" s="194">
        <f>H5/K5</f>
        <v>0.25</v>
      </c>
      <c r="I33" s="195">
        <f>I5/K5</f>
        <v>0.25</v>
      </c>
      <c r="J33" s="196">
        <f>J5/K5</f>
        <v>0.5</v>
      </c>
      <c r="K33" s="197">
        <f t="shared" ref="K33:K40" si="11">H33+I33+J33</f>
        <v>1</v>
      </c>
    </row>
    <row r="34" spans="1:11">
      <c r="A34" s="199" t="s">
        <v>741</v>
      </c>
      <c r="B34" s="153">
        <v>70</v>
      </c>
      <c r="C34" s="190">
        <f>C6/F6</f>
        <v>0</v>
      </c>
      <c r="D34" s="191">
        <f>D6/F6</f>
        <v>0.4</v>
      </c>
      <c r="E34" s="192">
        <f>E6/F6</f>
        <v>0.6</v>
      </c>
      <c r="F34" s="193">
        <f>C34+D34+E34</f>
        <v>1</v>
      </c>
      <c r="G34" s="45"/>
      <c r="H34" s="194">
        <f>H6/K6</f>
        <v>0.53846153846153844</v>
      </c>
      <c r="I34" s="195">
        <f>I6/K6</f>
        <v>0.33846153846153848</v>
      </c>
      <c r="J34" s="196">
        <f>J6/K6</f>
        <v>0.12307692307692308</v>
      </c>
      <c r="K34" s="197">
        <f t="shared" si="11"/>
        <v>1</v>
      </c>
    </row>
    <row r="35" spans="1:11">
      <c r="A35" s="199" t="s">
        <v>742</v>
      </c>
      <c r="B35" s="153">
        <v>32</v>
      </c>
      <c r="C35" s="190">
        <f>C7/F7</f>
        <v>0.55555555555555558</v>
      </c>
      <c r="D35" s="191">
        <f>D7/F7</f>
        <v>0.22222222222222221</v>
      </c>
      <c r="E35" s="192">
        <f>E7/F7</f>
        <v>0.22222222222222221</v>
      </c>
      <c r="F35" s="204">
        <f>C35+D35+E35</f>
        <v>1</v>
      </c>
      <c r="G35" s="205"/>
      <c r="H35" s="194">
        <f>H7/K7</f>
        <v>0.30434782608695654</v>
      </c>
      <c r="I35" s="195">
        <f>I7/K7</f>
        <v>0.47826086956521741</v>
      </c>
      <c r="J35" s="196">
        <f>J7/K7</f>
        <v>0.21739130434782608</v>
      </c>
      <c r="K35" s="197">
        <f t="shared" si="11"/>
        <v>1</v>
      </c>
    </row>
    <row r="36" spans="1:11">
      <c r="A36" s="199"/>
      <c r="B36" s="153"/>
      <c r="C36" s="190"/>
      <c r="D36" s="191"/>
      <c r="E36" s="192"/>
      <c r="F36" s="193"/>
      <c r="G36" s="45"/>
      <c r="H36" s="194"/>
      <c r="I36" s="195"/>
      <c r="J36" s="196"/>
      <c r="K36" s="197"/>
    </row>
    <row r="37" spans="1:11">
      <c r="A37" s="199" t="s">
        <v>743</v>
      </c>
      <c r="B37" s="153">
        <v>23</v>
      </c>
      <c r="C37" s="190">
        <f>C9/F9</f>
        <v>1</v>
      </c>
      <c r="D37" s="191">
        <f>D9/F9</f>
        <v>0</v>
      </c>
      <c r="E37" s="192">
        <f>E9/F9</f>
        <v>0</v>
      </c>
      <c r="F37" s="193">
        <f>C37+D37+E37</f>
        <v>1</v>
      </c>
      <c r="G37" s="45"/>
      <c r="H37" s="194">
        <f>H9/K9</f>
        <v>0.31818181818181818</v>
      </c>
      <c r="I37" s="195">
        <f>I9/K9</f>
        <v>0.59090909090909094</v>
      </c>
      <c r="J37" s="196">
        <f>J9/K9</f>
        <v>9.0909090909090912E-2</v>
      </c>
      <c r="K37" s="197">
        <f t="shared" si="11"/>
        <v>1</v>
      </c>
    </row>
    <row r="38" spans="1:11">
      <c r="A38" s="199" t="s">
        <v>744</v>
      </c>
      <c r="B38" s="153">
        <v>155</v>
      </c>
      <c r="C38" s="190">
        <f>C10/F10</f>
        <v>0.46250000000000002</v>
      </c>
      <c r="D38" s="191">
        <f>D10/F10</f>
        <v>0.38750000000000001</v>
      </c>
      <c r="E38" s="192">
        <f>E10/F10</f>
        <v>0.15</v>
      </c>
      <c r="F38" s="193">
        <f>C38+D38+E38</f>
        <v>1</v>
      </c>
      <c r="G38" s="45"/>
      <c r="H38" s="194">
        <f>H10/K10</f>
        <v>0.13333333333333333</v>
      </c>
      <c r="I38" s="195">
        <f>I10/K10</f>
        <v>0.72</v>
      </c>
      <c r="J38" s="196">
        <f>J10/K10</f>
        <v>0.14666666666666667</v>
      </c>
      <c r="K38" s="197">
        <f t="shared" si="11"/>
        <v>1</v>
      </c>
    </row>
    <row r="39" spans="1:11">
      <c r="A39" s="199" t="s">
        <v>745</v>
      </c>
      <c r="B39" s="153">
        <v>71</v>
      </c>
      <c r="C39" s="190">
        <f>C11/F11</f>
        <v>0.47619047619047616</v>
      </c>
      <c r="D39" s="191">
        <f>D11/F11</f>
        <v>0.42857142857142855</v>
      </c>
      <c r="E39" s="192">
        <f>E11/F11</f>
        <v>9.5238095238095233E-2</v>
      </c>
      <c r="F39" s="193">
        <f>C39+D39+E39</f>
        <v>0.99999999999999989</v>
      </c>
      <c r="G39" s="45"/>
      <c r="H39" s="194">
        <f>H11/K11</f>
        <v>0.04</v>
      </c>
      <c r="I39" s="195">
        <f>I11/K11</f>
        <v>0.9</v>
      </c>
      <c r="J39" s="196">
        <f>J11/K11</f>
        <v>0.06</v>
      </c>
      <c r="K39" s="197">
        <f t="shared" si="11"/>
        <v>1</v>
      </c>
    </row>
    <row r="40" spans="1:11">
      <c r="A40" s="213" t="s">
        <v>752</v>
      </c>
      <c r="B40" s="171">
        <v>128</v>
      </c>
      <c r="C40" s="190">
        <f>C12/F12</f>
        <v>0.7857142857142857</v>
      </c>
      <c r="D40" s="191">
        <f>D12/F12</f>
        <v>0.21428571428571427</v>
      </c>
      <c r="E40" s="192">
        <f>E12/F12</f>
        <v>0</v>
      </c>
      <c r="F40" s="204">
        <f>C40+D40+E40</f>
        <v>1</v>
      </c>
      <c r="G40" s="205"/>
      <c r="H40" s="194">
        <f>H12/K12</f>
        <v>0.47368421052631576</v>
      </c>
      <c r="I40" s="195">
        <f>I12/K12</f>
        <v>0.49122807017543857</v>
      </c>
      <c r="J40" s="196">
        <f>J12/K12</f>
        <v>3.5087719298245612E-2</v>
      </c>
      <c r="K40" s="197">
        <f t="shared" si="11"/>
        <v>0.99999999999999989</v>
      </c>
    </row>
  </sheetData>
  <mergeCells count="1">
    <mergeCell ref="M15:O15"/>
  </mergeCells>
  <pageMargins left="0.7" right="0.7" top="0.75" bottom="0.75" header="0.3" footer="0.3"/>
  <pageSetup paperSize="9" scale="67" orientation="portrait" r:id="rId1"/>
  <colBreaks count="1" manualBreakCount="1">
    <brk id="15" max="4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Y1:AX51"/>
  <sheetViews>
    <sheetView view="pageBreakPreview" zoomScale="30" zoomScaleNormal="100" zoomScaleSheetLayoutView="30" workbookViewId="0">
      <selection activeCell="AG139" sqref="AG139"/>
    </sheetView>
  </sheetViews>
  <sheetFormatPr defaultRowHeight="15"/>
  <sheetData>
    <row r="1" spans="25:50"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</row>
    <row r="2" spans="25:50"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25:50"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</row>
    <row r="4" spans="25:50"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</row>
    <row r="5" spans="25:50"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</row>
    <row r="6" spans="25:50"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</row>
    <row r="7" spans="25:50"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</row>
    <row r="8" spans="25:50"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</row>
    <row r="9" spans="25:50"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</row>
    <row r="10" spans="25:50"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</row>
    <row r="11" spans="25:50"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</row>
    <row r="12" spans="25:50"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</row>
    <row r="13" spans="25:50"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</row>
    <row r="14" spans="25:50"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</row>
    <row r="15" spans="25:50"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</row>
    <row r="16" spans="25:50"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</row>
    <row r="17" spans="25:50"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</row>
    <row r="18" spans="25:50"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</row>
    <row r="19" spans="25:50"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</row>
    <row r="20" spans="25:50"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</row>
    <row r="21" spans="25:50"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</row>
    <row r="22" spans="25:50"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</row>
    <row r="23" spans="25:50"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</row>
    <row r="24" spans="25:50"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</row>
    <row r="25" spans="25:50"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</row>
    <row r="26" spans="25:50"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</row>
    <row r="27" spans="25:50"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</row>
    <row r="28" spans="25:50"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</row>
    <row r="29" spans="25:50"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</row>
    <row r="30" spans="25:50"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</row>
    <row r="31" spans="25:50"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</row>
    <row r="32" spans="25:50"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</row>
    <row r="33" spans="25:50"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</row>
    <row r="34" spans="25:50"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</row>
    <row r="35" spans="25:50"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</row>
    <row r="36" spans="25:50"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</row>
    <row r="37" spans="25:50"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</row>
    <row r="38" spans="25:50"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</row>
    <row r="39" spans="25:50"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</row>
    <row r="40" spans="25:50"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</row>
    <row r="41" spans="25:50"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</row>
    <row r="42" spans="25:50"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</row>
    <row r="43" spans="25:50"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</row>
    <row r="44" spans="25:50"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</row>
    <row r="45" spans="25:50"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</row>
    <row r="46" spans="25:50"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25:50"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</row>
    <row r="48" spans="25:50"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</row>
    <row r="49" spans="25:50"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</row>
    <row r="50" spans="25:50"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</row>
    <row r="51" spans="25:50"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</row>
  </sheetData>
  <pageMargins left="0.7" right="0.7" top="0.75" bottom="0.75" header="0.3" footer="0.3"/>
  <pageSetup paperSize="9" scale="49" orientation="landscape" r:id="rId1"/>
  <rowBreaks count="1" manualBreakCount="1">
    <brk id="5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33CC"/>
  </sheetPr>
  <dimension ref="A1:BA210"/>
  <sheetViews>
    <sheetView tabSelected="1" view="pageBreakPreview" zoomScale="50" zoomScaleNormal="100" zoomScaleSheetLayoutView="50" workbookViewId="0">
      <selection activeCell="BN58" sqref="BN58"/>
    </sheetView>
  </sheetViews>
  <sheetFormatPr defaultRowHeight="15"/>
  <cols>
    <col min="1" max="1" width="30" customWidth="1"/>
    <col min="2" max="2" width="16.28515625" bestFit="1" customWidth="1"/>
    <col min="3" max="4" width="6.140625" customWidth="1"/>
    <col min="5" max="7" width="7.140625" customWidth="1"/>
    <col min="8" max="8" width="11.28515625" customWidth="1"/>
    <col min="9" max="11" width="9.140625" customWidth="1"/>
    <col min="12" max="12" width="7" customWidth="1"/>
    <col min="13" max="32" width="5.7109375" customWidth="1"/>
    <col min="33" max="34" width="9.140625" customWidth="1"/>
    <col min="36" max="36" width="13" customWidth="1"/>
    <col min="37" max="37" width="12.85546875" bestFit="1" customWidth="1"/>
    <col min="38" max="38" width="13.7109375" bestFit="1" customWidth="1"/>
    <col min="39" max="39" width="14.5703125" bestFit="1" customWidth="1"/>
    <col min="40" max="40" width="12.28515625" bestFit="1" customWidth="1"/>
    <col min="41" max="41" width="13" bestFit="1" customWidth="1"/>
    <col min="42" max="42" width="13.7109375" bestFit="1" customWidth="1"/>
    <col min="43" max="43" width="8.42578125" bestFit="1" customWidth="1"/>
    <col min="44" max="44" width="3.140625" customWidth="1"/>
    <col min="45" max="45" width="10.42578125" customWidth="1"/>
    <col min="52" max="52" width="5.42578125" bestFit="1" customWidth="1"/>
  </cols>
  <sheetData>
    <row r="1" spans="1:53" s="340" customFormat="1">
      <c r="M1" s="340">
        <v>0</v>
      </c>
      <c r="N1" s="340">
        <v>1</v>
      </c>
      <c r="O1" s="340">
        <v>2</v>
      </c>
      <c r="P1" s="340">
        <v>3</v>
      </c>
      <c r="Q1" s="340">
        <v>4</v>
      </c>
      <c r="R1" s="340">
        <v>5</v>
      </c>
      <c r="S1" s="340">
        <v>6</v>
      </c>
      <c r="T1" s="340">
        <v>7</v>
      </c>
      <c r="U1" s="340">
        <v>8</v>
      </c>
      <c r="V1" s="340">
        <v>9</v>
      </c>
      <c r="W1" s="340">
        <v>10</v>
      </c>
      <c r="X1" s="340">
        <v>11</v>
      </c>
      <c r="Y1" s="340">
        <v>12</v>
      </c>
      <c r="Z1" s="340">
        <v>13</v>
      </c>
      <c r="AA1" s="340">
        <v>14</v>
      </c>
      <c r="AB1" s="340">
        <v>15</v>
      </c>
      <c r="AC1" s="340">
        <v>16</v>
      </c>
      <c r="AD1" s="340">
        <v>17</v>
      </c>
      <c r="AE1" s="340">
        <v>18</v>
      </c>
      <c r="AF1" s="340">
        <v>19</v>
      </c>
    </row>
    <row r="2" spans="1:53" s="340" customFormat="1">
      <c r="L2" s="326" t="s">
        <v>855</v>
      </c>
      <c r="M2" s="327">
        <f>M1/20</f>
        <v>0</v>
      </c>
      <c r="N2" s="327">
        <f t="shared" ref="N2:AF2" si="0">N1/20</f>
        <v>0.05</v>
      </c>
      <c r="O2" s="327">
        <f t="shared" si="0"/>
        <v>0.1</v>
      </c>
      <c r="P2" s="327">
        <f t="shared" si="0"/>
        <v>0.15</v>
      </c>
      <c r="Q2" s="327">
        <f t="shared" si="0"/>
        <v>0.2</v>
      </c>
      <c r="R2" s="327">
        <f t="shared" si="0"/>
        <v>0.25</v>
      </c>
      <c r="S2" s="327">
        <f t="shared" si="0"/>
        <v>0.3</v>
      </c>
      <c r="T2" s="327">
        <f t="shared" si="0"/>
        <v>0.35</v>
      </c>
      <c r="U2" s="327">
        <f t="shared" si="0"/>
        <v>0.4</v>
      </c>
      <c r="V2" s="327">
        <f t="shared" si="0"/>
        <v>0.45</v>
      </c>
      <c r="W2" s="327">
        <f t="shared" si="0"/>
        <v>0.5</v>
      </c>
      <c r="X2" s="327">
        <f t="shared" si="0"/>
        <v>0.55000000000000004</v>
      </c>
      <c r="Y2" s="327">
        <f t="shared" si="0"/>
        <v>0.6</v>
      </c>
      <c r="Z2" s="327">
        <f t="shared" si="0"/>
        <v>0.65</v>
      </c>
      <c r="AA2" s="327">
        <f t="shared" si="0"/>
        <v>0.7</v>
      </c>
      <c r="AB2" s="327">
        <f t="shared" si="0"/>
        <v>0.75</v>
      </c>
      <c r="AC2" s="327">
        <f t="shared" si="0"/>
        <v>0.8</v>
      </c>
      <c r="AD2" s="327">
        <f t="shared" si="0"/>
        <v>0.85</v>
      </c>
      <c r="AE2" s="327">
        <f t="shared" si="0"/>
        <v>0.9</v>
      </c>
      <c r="AF2" s="327">
        <f t="shared" si="0"/>
        <v>0.95</v>
      </c>
    </row>
    <row r="3" spans="1:53" s="340" customFormat="1">
      <c r="L3" s="326" t="s">
        <v>856</v>
      </c>
      <c r="M3" s="327">
        <f>N1/20</f>
        <v>0.05</v>
      </c>
      <c r="N3" s="327">
        <f t="shared" ref="N3:AE3" si="1">O1/20</f>
        <v>0.1</v>
      </c>
      <c r="O3" s="327">
        <f t="shared" si="1"/>
        <v>0.15</v>
      </c>
      <c r="P3" s="327">
        <f t="shared" si="1"/>
        <v>0.2</v>
      </c>
      <c r="Q3" s="327">
        <f t="shared" si="1"/>
        <v>0.25</v>
      </c>
      <c r="R3" s="327">
        <f t="shared" si="1"/>
        <v>0.3</v>
      </c>
      <c r="S3" s="327">
        <f t="shared" si="1"/>
        <v>0.35</v>
      </c>
      <c r="T3" s="327">
        <f t="shared" si="1"/>
        <v>0.4</v>
      </c>
      <c r="U3" s="327">
        <f t="shared" si="1"/>
        <v>0.45</v>
      </c>
      <c r="V3" s="327">
        <f t="shared" si="1"/>
        <v>0.5</v>
      </c>
      <c r="W3" s="327">
        <f t="shared" si="1"/>
        <v>0.55000000000000004</v>
      </c>
      <c r="X3" s="327">
        <f t="shared" si="1"/>
        <v>0.6</v>
      </c>
      <c r="Y3" s="327">
        <f t="shared" si="1"/>
        <v>0.65</v>
      </c>
      <c r="Z3" s="327">
        <f t="shared" si="1"/>
        <v>0.7</v>
      </c>
      <c r="AA3" s="327">
        <f t="shared" si="1"/>
        <v>0.75</v>
      </c>
      <c r="AB3" s="327">
        <f t="shared" si="1"/>
        <v>0.8</v>
      </c>
      <c r="AC3" s="327">
        <f t="shared" si="1"/>
        <v>0.85</v>
      </c>
      <c r="AD3" s="327">
        <f t="shared" si="1"/>
        <v>0.9</v>
      </c>
      <c r="AE3" s="327">
        <f t="shared" si="1"/>
        <v>0.95</v>
      </c>
      <c r="AF3" s="328" t="s">
        <v>857</v>
      </c>
    </row>
    <row r="4" spans="1:53" s="340" customFormat="1"/>
    <row r="5" spans="1:53" s="340" customFormat="1"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</row>
    <row r="6" spans="1:53">
      <c r="A6" s="340" t="s">
        <v>755</v>
      </c>
      <c r="AJ6" s="252" t="s">
        <v>766</v>
      </c>
      <c r="AK6" s="318" t="s">
        <v>849</v>
      </c>
      <c r="AL6" s="318" t="s">
        <v>828</v>
      </c>
      <c r="AM6" s="318" t="s">
        <v>829</v>
      </c>
      <c r="AN6" s="318" t="s">
        <v>830</v>
      </c>
      <c r="AO6" s="318" t="s">
        <v>831</v>
      </c>
      <c r="AP6" s="318" t="s">
        <v>832</v>
      </c>
      <c r="AQ6" s="341"/>
      <c r="AR6" s="252"/>
      <c r="AS6" s="252" t="s">
        <v>813</v>
      </c>
      <c r="AT6" s="318" t="s">
        <v>849</v>
      </c>
      <c r="AU6" s="318" t="s">
        <v>828</v>
      </c>
      <c r="AV6" s="318" t="s">
        <v>829</v>
      </c>
      <c r="AW6" s="318" t="s">
        <v>830</v>
      </c>
      <c r="AX6" s="318" t="s">
        <v>831</v>
      </c>
      <c r="AY6" s="318" t="s">
        <v>832</v>
      </c>
      <c r="AZ6" s="252"/>
      <c r="BA6" s="252"/>
    </row>
    <row r="7" spans="1:53">
      <c r="A7" s="144" t="s">
        <v>880</v>
      </c>
      <c r="B7" s="144" t="s">
        <v>826</v>
      </c>
      <c r="L7" s="355" t="s">
        <v>766</v>
      </c>
      <c r="M7" s="362" t="s">
        <v>881</v>
      </c>
      <c r="N7" s="362" t="s">
        <v>882</v>
      </c>
      <c r="O7" s="362" t="s">
        <v>883</v>
      </c>
      <c r="P7" s="362" t="s">
        <v>884</v>
      </c>
      <c r="Q7" s="362" t="s">
        <v>885</v>
      </c>
      <c r="R7" s="362" t="s">
        <v>886</v>
      </c>
      <c r="S7" s="362" t="s">
        <v>887</v>
      </c>
      <c r="T7" s="362" t="s">
        <v>888</v>
      </c>
      <c r="U7" s="362" t="s">
        <v>901</v>
      </c>
      <c r="V7" s="362" t="s">
        <v>889</v>
      </c>
      <c r="W7" s="362" t="s">
        <v>890</v>
      </c>
      <c r="X7" s="362" t="s">
        <v>891</v>
      </c>
      <c r="Y7" s="362" t="s">
        <v>892</v>
      </c>
      <c r="Z7" s="362" t="s">
        <v>893</v>
      </c>
      <c r="AA7" s="362" t="s">
        <v>894</v>
      </c>
      <c r="AB7" s="362" t="s">
        <v>895</v>
      </c>
      <c r="AC7" s="362" t="s">
        <v>896</v>
      </c>
      <c r="AD7" s="362" t="s">
        <v>900</v>
      </c>
      <c r="AE7" s="362" t="s">
        <v>897</v>
      </c>
      <c r="AF7" s="362" t="s">
        <v>898</v>
      </c>
      <c r="AJ7" s="316" t="s">
        <v>851</v>
      </c>
      <c r="AK7" s="315">
        <f>SUM(B9:B10)</f>
        <v>4.5454545454545456E-2</v>
      </c>
      <c r="AL7" s="315">
        <f>SUM(C9:C10)</f>
        <v>0</v>
      </c>
      <c r="AM7" s="315">
        <f t="shared" ref="AM7:AO7" si="2">SUM(D9:D10)</f>
        <v>0</v>
      </c>
      <c r="AN7" s="315">
        <f t="shared" si="2"/>
        <v>1.1363636363636364E-2</v>
      </c>
      <c r="AO7" s="315">
        <f t="shared" si="2"/>
        <v>1.1363636363636364E-2</v>
      </c>
      <c r="AP7" s="315">
        <f>SUM(G9:G10)</f>
        <v>0</v>
      </c>
      <c r="AQ7" s="324">
        <f>SUM(AK7:AP7)</f>
        <v>6.8181818181818191E-2</v>
      </c>
      <c r="AR7" s="324"/>
      <c r="AS7" s="314" t="s">
        <v>847</v>
      </c>
      <c r="AT7" s="312">
        <f>SUM(B29:B31)</f>
        <v>0.2</v>
      </c>
      <c r="AU7" s="312">
        <f t="shared" ref="AU7:AY7" si="3">SUM(C29:C31)</f>
        <v>0.13333333333333333</v>
      </c>
      <c r="AV7" s="312">
        <f t="shared" si="3"/>
        <v>4.4444444444444446E-2</v>
      </c>
      <c r="AW7" s="312">
        <f t="shared" si="3"/>
        <v>0</v>
      </c>
      <c r="AX7" s="312">
        <f t="shared" si="3"/>
        <v>0</v>
      </c>
      <c r="AY7" s="312">
        <f t="shared" si="3"/>
        <v>0</v>
      </c>
      <c r="AZ7" s="324">
        <v>0.37777777777777782</v>
      </c>
      <c r="BA7" s="252"/>
    </row>
    <row r="8" spans="1:53">
      <c r="A8" s="144" t="s">
        <v>674</v>
      </c>
      <c r="B8" s="131">
        <v>10</v>
      </c>
      <c r="C8" s="131">
        <v>11</v>
      </c>
      <c r="D8" s="131">
        <v>12</v>
      </c>
      <c r="E8" s="131">
        <v>20</v>
      </c>
      <c r="F8" s="131">
        <v>21</v>
      </c>
      <c r="G8" s="131">
        <v>22</v>
      </c>
      <c r="H8" s="131" t="s">
        <v>675</v>
      </c>
      <c r="L8" s="358">
        <v>10</v>
      </c>
      <c r="M8" s="356">
        <v>4.5454545454545456E-2</v>
      </c>
      <c r="N8" s="365">
        <v>0</v>
      </c>
      <c r="O8" s="356">
        <v>0</v>
      </c>
      <c r="P8" s="365">
        <v>0</v>
      </c>
      <c r="Q8" s="356">
        <v>0</v>
      </c>
      <c r="R8" s="356">
        <v>3.4090909090909088E-2</v>
      </c>
      <c r="S8" s="356">
        <v>0</v>
      </c>
      <c r="T8" s="356">
        <v>0</v>
      </c>
      <c r="U8" s="365">
        <v>0</v>
      </c>
      <c r="V8" s="365">
        <v>0</v>
      </c>
      <c r="W8" s="356">
        <v>0</v>
      </c>
      <c r="X8" s="356">
        <v>0</v>
      </c>
      <c r="Y8" s="356">
        <v>0</v>
      </c>
      <c r="Z8" s="356">
        <v>0</v>
      </c>
      <c r="AA8" s="356">
        <v>0</v>
      </c>
      <c r="AB8" s="356">
        <v>0</v>
      </c>
      <c r="AC8" s="365">
        <v>0</v>
      </c>
      <c r="AD8" s="365">
        <v>0</v>
      </c>
      <c r="AE8" s="356">
        <v>0</v>
      </c>
      <c r="AF8" s="356">
        <v>0</v>
      </c>
      <c r="AJ8" s="18" t="s">
        <v>852</v>
      </c>
      <c r="AK8" s="55">
        <f>SUM(B11:B20)</f>
        <v>3.4090909090909088E-2</v>
      </c>
      <c r="AL8" s="55">
        <f t="shared" ref="AL8:AP8" si="4">SUM(C11:C20)</f>
        <v>6.8181818181818177E-2</v>
      </c>
      <c r="AM8" s="55">
        <f t="shared" si="4"/>
        <v>2.2727272727272728E-2</v>
      </c>
      <c r="AN8" s="55">
        <f t="shared" si="4"/>
        <v>0.11363636363636365</v>
      </c>
      <c r="AO8" s="55">
        <f t="shared" si="4"/>
        <v>0.125</v>
      </c>
      <c r="AP8" s="55">
        <f t="shared" si="4"/>
        <v>3.4090909090909088E-2</v>
      </c>
      <c r="AQ8" s="324">
        <f t="shared" ref="AQ8:AQ10" si="5">SUM(AK8:AP8)</f>
        <v>0.39772727272727271</v>
      </c>
      <c r="AR8" s="324"/>
      <c r="AS8" s="252" t="s">
        <v>848</v>
      </c>
      <c r="AT8" s="307">
        <v>0</v>
      </c>
      <c r="AU8" s="307">
        <v>0</v>
      </c>
      <c r="AV8" s="307">
        <v>0</v>
      </c>
      <c r="AW8" s="307">
        <v>2.2222222222222223E-2</v>
      </c>
      <c r="AX8" s="307">
        <v>0</v>
      </c>
      <c r="AY8" s="307">
        <v>0</v>
      </c>
      <c r="AZ8" s="324">
        <v>2.2222222222222223E-2</v>
      </c>
      <c r="BA8" s="252"/>
    </row>
    <row r="9" spans="1:53">
      <c r="A9" s="387" t="s">
        <v>881</v>
      </c>
      <c r="B9" s="388">
        <v>4.5454545454545456E-2</v>
      </c>
      <c r="C9" s="388">
        <v>0</v>
      </c>
      <c r="D9" s="388">
        <v>0</v>
      </c>
      <c r="E9" s="388">
        <v>0</v>
      </c>
      <c r="F9" s="388">
        <v>1.1363636363636364E-2</v>
      </c>
      <c r="G9" s="388">
        <v>0</v>
      </c>
      <c r="H9" s="388">
        <v>5.6818181818181816E-2</v>
      </c>
      <c r="L9" s="358">
        <v>11</v>
      </c>
      <c r="M9" s="356">
        <v>0</v>
      </c>
      <c r="N9" s="365">
        <v>0</v>
      </c>
      <c r="O9" s="356">
        <v>0</v>
      </c>
      <c r="P9" s="365">
        <v>0</v>
      </c>
      <c r="Q9" s="356">
        <v>0</v>
      </c>
      <c r="R9" s="356">
        <v>5.6818181818181816E-2</v>
      </c>
      <c r="S9" s="356">
        <v>0</v>
      </c>
      <c r="T9" s="356">
        <v>1.1363636363636364E-2</v>
      </c>
      <c r="U9" s="365">
        <v>0</v>
      </c>
      <c r="V9" s="365">
        <v>0</v>
      </c>
      <c r="W9" s="356">
        <v>0</v>
      </c>
      <c r="X9" s="356">
        <v>0</v>
      </c>
      <c r="Y9" s="356">
        <v>0</v>
      </c>
      <c r="Z9" s="356">
        <v>0</v>
      </c>
      <c r="AA9" s="356">
        <v>0</v>
      </c>
      <c r="AB9" s="356">
        <v>0</v>
      </c>
      <c r="AC9" s="365">
        <v>0</v>
      </c>
      <c r="AD9" s="365">
        <v>0</v>
      </c>
      <c r="AE9" s="356">
        <v>0</v>
      </c>
      <c r="AF9" s="356">
        <v>0</v>
      </c>
      <c r="AJ9" s="317" t="s">
        <v>850</v>
      </c>
      <c r="AK9" s="313">
        <f>SUM(B21:B22)</f>
        <v>0</v>
      </c>
      <c r="AL9" s="313">
        <f t="shared" ref="AL9:AP9" si="6">SUM(C21:C22)</f>
        <v>0</v>
      </c>
      <c r="AM9" s="313">
        <f t="shared" si="6"/>
        <v>0</v>
      </c>
      <c r="AN9" s="313">
        <f t="shared" si="6"/>
        <v>0</v>
      </c>
      <c r="AO9" s="313">
        <f t="shared" si="6"/>
        <v>0.28409090909090906</v>
      </c>
      <c r="AP9" s="313">
        <f t="shared" si="6"/>
        <v>0.25</v>
      </c>
      <c r="AQ9" s="324">
        <f t="shared" si="5"/>
        <v>0.53409090909090906</v>
      </c>
      <c r="AR9" s="324"/>
      <c r="AS9" s="317" t="s">
        <v>850</v>
      </c>
      <c r="AT9" s="47">
        <f>SUM(B33:B35)</f>
        <v>0</v>
      </c>
      <c r="AU9" s="47">
        <f t="shared" ref="AU9:AY9" si="7">SUM(C33:C35)</f>
        <v>0</v>
      </c>
      <c r="AV9" s="47">
        <f t="shared" si="7"/>
        <v>0</v>
      </c>
      <c r="AW9" s="47">
        <f t="shared" si="7"/>
        <v>0.13333333333333333</v>
      </c>
      <c r="AX9" s="47">
        <f>SUM(F33:F35)</f>
        <v>0.15555555555555556</v>
      </c>
      <c r="AY9" s="47">
        <f t="shared" si="7"/>
        <v>0.31111111111111112</v>
      </c>
      <c r="AZ9" s="324">
        <v>0.6</v>
      </c>
      <c r="BA9" s="252"/>
    </row>
    <row r="10" spans="1:53">
      <c r="A10" s="387" t="s">
        <v>883</v>
      </c>
      <c r="B10" s="388">
        <v>0</v>
      </c>
      <c r="C10" s="388">
        <v>0</v>
      </c>
      <c r="D10" s="388">
        <v>0</v>
      </c>
      <c r="E10" s="388">
        <v>1.1363636363636364E-2</v>
      </c>
      <c r="F10" s="388">
        <v>0</v>
      </c>
      <c r="G10" s="388">
        <v>0</v>
      </c>
      <c r="H10" s="388">
        <v>1.1363636363636364E-2</v>
      </c>
      <c r="L10" s="358">
        <v>12</v>
      </c>
      <c r="M10" s="356">
        <v>0</v>
      </c>
      <c r="N10" s="365">
        <v>0</v>
      </c>
      <c r="O10" s="356">
        <v>0</v>
      </c>
      <c r="P10" s="365">
        <v>0</v>
      </c>
      <c r="Q10" s="356">
        <v>0</v>
      </c>
      <c r="R10" s="356">
        <v>0</v>
      </c>
      <c r="S10" s="356">
        <v>0</v>
      </c>
      <c r="T10" s="356">
        <v>0</v>
      </c>
      <c r="U10" s="365">
        <v>0</v>
      </c>
      <c r="V10" s="365">
        <v>0</v>
      </c>
      <c r="W10" s="356">
        <v>0</v>
      </c>
      <c r="X10" s="356">
        <v>0</v>
      </c>
      <c r="Y10" s="356">
        <v>2.2727272727272728E-2</v>
      </c>
      <c r="Z10" s="356">
        <v>0</v>
      </c>
      <c r="AA10" s="356">
        <v>0</v>
      </c>
      <c r="AB10" s="356">
        <v>0</v>
      </c>
      <c r="AC10" s="365">
        <v>0</v>
      </c>
      <c r="AD10" s="365">
        <v>0</v>
      </c>
      <c r="AE10" s="356">
        <v>0</v>
      </c>
      <c r="AF10" s="356">
        <v>0</v>
      </c>
      <c r="AJ10" s="341"/>
      <c r="AK10" s="394">
        <f>SUM(AK7:AK9)</f>
        <v>7.9545454545454544E-2</v>
      </c>
      <c r="AL10" s="394">
        <f t="shared" ref="AL10:AP10" si="8">SUM(AL7:AL9)</f>
        <v>6.8181818181818177E-2</v>
      </c>
      <c r="AM10" s="394">
        <f t="shared" si="8"/>
        <v>2.2727272727272728E-2</v>
      </c>
      <c r="AN10" s="433">
        <f t="shared" si="8"/>
        <v>0.125</v>
      </c>
      <c r="AO10" s="433">
        <f t="shared" si="8"/>
        <v>0.42045454545454541</v>
      </c>
      <c r="AP10" s="433">
        <f t="shared" si="8"/>
        <v>0.28409090909090906</v>
      </c>
      <c r="AQ10" s="325">
        <f t="shared" si="5"/>
        <v>0.99999999999999989</v>
      </c>
      <c r="AR10" s="325"/>
      <c r="AS10" s="252"/>
      <c r="AT10" s="394">
        <f>SUM(AT7:AT9)</f>
        <v>0.2</v>
      </c>
      <c r="AU10" s="394">
        <f t="shared" ref="AU10:AY10" si="9">SUM(AU7:AU9)</f>
        <v>0.13333333333333333</v>
      </c>
      <c r="AV10" s="394">
        <f t="shared" si="9"/>
        <v>4.4444444444444446E-2</v>
      </c>
      <c r="AW10" s="433">
        <f t="shared" si="9"/>
        <v>0.15555555555555556</v>
      </c>
      <c r="AX10" s="433">
        <f t="shared" si="9"/>
        <v>0.15555555555555556</v>
      </c>
      <c r="AY10" s="433">
        <f t="shared" si="9"/>
        <v>0.31111111111111112</v>
      </c>
      <c r="AZ10" s="325">
        <f t="shared" ref="AZ10" si="10">SUM(AT10:AY10)</f>
        <v>1</v>
      </c>
      <c r="BA10" s="252"/>
    </row>
    <row r="11" spans="1:53">
      <c r="A11" s="346" t="s">
        <v>885</v>
      </c>
      <c r="B11" s="78">
        <v>0</v>
      </c>
      <c r="C11" s="78">
        <v>0</v>
      </c>
      <c r="D11" s="78">
        <v>0</v>
      </c>
      <c r="E11" s="78">
        <v>1.1363636363636364E-2</v>
      </c>
      <c r="F11" s="78">
        <v>0</v>
      </c>
      <c r="G11" s="78">
        <v>0</v>
      </c>
      <c r="H11" s="78">
        <v>1.1363636363636364E-2</v>
      </c>
      <c r="L11" s="358">
        <v>20</v>
      </c>
      <c r="M11" s="356">
        <v>0</v>
      </c>
      <c r="N11" s="365">
        <v>0</v>
      </c>
      <c r="O11" s="356">
        <v>1.1363636363636364E-2</v>
      </c>
      <c r="P11" s="365">
        <v>0</v>
      </c>
      <c r="Q11" s="356">
        <v>1.1363636363636364E-2</v>
      </c>
      <c r="R11" s="356">
        <v>9.0909090909090912E-2</v>
      </c>
      <c r="S11" s="356">
        <v>0</v>
      </c>
      <c r="T11" s="356">
        <v>1.1363636363636364E-2</v>
      </c>
      <c r="U11" s="365">
        <v>0</v>
      </c>
      <c r="V11" s="365">
        <v>0</v>
      </c>
      <c r="W11" s="356">
        <v>0</v>
      </c>
      <c r="X11" s="356">
        <v>0</v>
      </c>
      <c r="Y11" s="356">
        <v>0</v>
      </c>
      <c r="Z11" s="356">
        <v>0</v>
      </c>
      <c r="AA11" s="356">
        <v>0</v>
      </c>
      <c r="AB11" s="356">
        <v>0</v>
      </c>
      <c r="AC11" s="365">
        <v>0</v>
      </c>
      <c r="AD11" s="365">
        <v>0</v>
      </c>
      <c r="AE11" s="356">
        <v>0</v>
      </c>
      <c r="AF11" s="356">
        <v>0</v>
      </c>
      <c r="AJ11" s="252" t="s">
        <v>853</v>
      </c>
      <c r="AK11" s="318" t="s">
        <v>849</v>
      </c>
      <c r="AL11" s="318" t="s">
        <v>828</v>
      </c>
      <c r="AM11" s="318" t="s">
        <v>829</v>
      </c>
      <c r="AN11" s="318" t="s">
        <v>830</v>
      </c>
      <c r="AO11" s="318" t="s">
        <v>831</v>
      </c>
      <c r="AP11" s="318" t="s">
        <v>832</v>
      </c>
      <c r="AQ11" s="252"/>
      <c r="AR11" s="252"/>
      <c r="AS11" s="252" t="s">
        <v>810</v>
      </c>
      <c r="AT11" s="318" t="s">
        <v>849</v>
      </c>
      <c r="AU11" s="318" t="s">
        <v>828</v>
      </c>
      <c r="AV11" s="318" t="s">
        <v>829</v>
      </c>
      <c r="AW11" s="318" t="s">
        <v>830</v>
      </c>
      <c r="AX11" s="318" t="s">
        <v>831</v>
      </c>
      <c r="AY11" s="318" t="s">
        <v>832</v>
      </c>
      <c r="AZ11" s="324"/>
      <c r="BA11" s="252"/>
    </row>
    <row r="12" spans="1:53">
      <c r="A12" s="346" t="s">
        <v>886</v>
      </c>
      <c r="B12" s="78">
        <v>3.4090909090909088E-2</v>
      </c>
      <c r="C12" s="78">
        <v>5.6818181818181816E-2</v>
      </c>
      <c r="D12" s="78">
        <v>0</v>
      </c>
      <c r="E12" s="78">
        <v>9.0909090909090912E-2</v>
      </c>
      <c r="F12" s="78">
        <v>2.2727272727272728E-2</v>
      </c>
      <c r="G12" s="78">
        <v>1.1363636363636364E-2</v>
      </c>
      <c r="H12" s="78">
        <v>0.21590909090909091</v>
      </c>
      <c r="L12" s="358">
        <v>21</v>
      </c>
      <c r="M12" s="356">
        <v>1.1363636363636364E-2</v>
      </c>
      <c r="N12" s="365">
        <v>0</v>
      </c>
      <c r="O12" s="356">
        <v>0</v>
      </c>
      <c r="P12" s="365">
        <v>0</v>
      </c>
      <c r="Q12" s="356">
        <v>0</v>
      </c>
      <c r="R12" s="356">
        <v>2.2727272727272728E-2</v>
      </c>
      <c r="S12" s="356">
        <v>1.1363636363636364E-2</v>
      </c>
      <c r="T12" s="356">
        <v>1.1363636363636364E-2</v>
      </c>
      <c r="U12" s="365">
        <v>0</v>
      </c>
      <c r="V12" s="365">
        <v>0</v>
      </c>
      <c r="W12" s="356">
        <v>1.1363636363636364E-2</v>
      </c>
      <c r="X12" s="356">
        <v>2.2727272727272728E-2</v>
      </c>
      <c r="Y12" s="356">
        <v>1.1363636363636364E-2</v>
      </c>
      <c r="Z12" s="356">
        <v>3.4090909090909088E-2</v>
      </c>
      <c r="AA12" s="356">
        <v>0</v>
      </c>
      <c r="AB12" s="356">
        <v>0</v>
      </c>
      <c r="AC12" s="365">
        <v>0</v>
      </c>
      <c r="AD12" s="365">
        <v>0</v>
      </c>
      <c r="AE12" s="356">
        <v>1.1363636363636364E-2</v>
      </c>
      <c r="AF12" s="356">
        <v>0.27272727272727271</v>
      </c>
      <c r="AJ12" s="316" t="s">
        <v>847</v>
      </c>
      <c r="AK12" s="315">
        <v>0</v>
      </c>
      <c r="AL12" s="315">
        <v>0</v>
      </c>
      <c r="AM12" s="315">
        <v>0</v>
      </c>
      <c r="AN12" s="315">
        <v>0</v>
      </c>
      <c r="AO12" s="315">
        <v>0</v>
      </c>
      <c r="AP12" s="315">
        <v>0</v>
      </c>
      <c r="AQ12" s="324">
        <f>SUM(AK12:AP12)</f>
        <v>0</v>
      </c>
      <c r="AR12" s="252"/>
      <c r="AS12" s="314" t="s">
        <v>847</v>
      </c>
      <c r="AT12" s="312">
        <f>SUM(B63:B66)</f>
        <v>0.23225806451612901</v>
      </c>
      <c r="AU12" s="312">
        <f t="shared" ref="AU12:AY12" si="11">SUM(C63:C66)</f>
        <v>0.12903225806451613</v>
      </c>
      <c r="AV12" s="312">
        <f t="shared" si="11"/>
        <v>5.1612903225806452E-2</v>
      </c>
      <c r="AW12" s="312">
        <f t="shared" si="11"/>
        <v>1.2903225806451613E-2</v>
      </c>
      <c r="AX12" s="312">
        <f t="shared" si="11"/>
        <v>3.2258064516129031E-2</v>
      </c>
      <c r="AY12" s="312">
        <f t="shared" si="11"/>
        <v>6.4516129032258064E-3</v>
      </c>
      <c r="AZ12" s="324">
        <v>0.37419354838709673</v>
      </c>
      <c r="BA12" s="252"/>
    </row>
    <row r="13" spans="1:53">
      <c r="A13" s="346" t="s">
        <v>887</v>
      </c>
      <c r="B13" s="78">
        <v>0</v>
      </c>
      <c r="C13" s="78">
        <v>0</v>
      </c>
      <c r="D13" s="78">
        <v>0</v>
      </c>
      <c r="E13" s="78">
        <v>0</v>
      </c>
      <c r="F13" s="78">
        <v>1.1363636363636364E-2</v>
      </c>
      <c r="G13" s="78">
        <v>0</v>
      </c>
      <c r="H13" s="78">
        <v>1.1363636363636364E-2</v>
      </c>
      <c r="L13" s="358">
        <v>22</v>
      </c>
      <c r="M13" s="356">
        <v>0</v>
      </c>
      <c r="N13" s="365">
        <v>0</v>
      </c>
      <c r="O13" s="356">
        <v>0</v>
      </c>
      <c r="P13" s="365">
        <v>0</v>
      </c>
      <c r="Q13" s="356">
        <v>0</v>
      </c>
      <c r="R13" s="356">
        <v>1.1363636363636364E-2</v>
      </c>
      <c r="S13" s="356">
        <v>0</v>
      </c>
      <c r="T13" s="356">
        <v>0</v>
      </c>
      <c r="U13" s="365">
        <v>0</v>
      </c>
      <c r="V13" s="365">
        <v>0</v>
      </c>
      <c r="W13" s="356">
        <v>0</v>
      </c>
      <c r="X13" s="356">
        <v>0</v>
      </c>
      <c r="Y13" s="356">
        <v>0</v>
      </c>
      <c r="Z13" s="356">
        <v>0</v>
      </c>
      <c r="AA13" s="356">
        <v>1.1363636363636364E-2</v>
      </c>
      <c r="AB13" s="356">
        <v>1.1363636363636364E-2</v>
      </c>
      <c r="AC13" s="365">
        <v>0</v>
      </c>
      <c r="AD13" s="365">
        <v>0</v>
      </c>
      <c r="AE13" s="356">
        <v>1.1363636363636364E-2</v>
      </c>
      <c r="AF13" s="356">
        <v>0.23863636363636365</v>
      </c>
      <c r="AJ13" s="18" t="s">
        <v>848</v>
      </c>
      <c r="AK13" s="55">
        <f>SUM(B46:B49)</f>
        <v>4.3478260869565216E-2</v>
      </c>
      <c r="AL13" s="55">
        <v>0</v>
      </c>
      <c r="AM13" s="55">
        <v>0</v>
      </c>
      <c r="AN13" s="55">
        <f>SUM(C46:C49)</f>
        <v>0</v>
      </c>
      <c r="AO13" s="55">
        <f>SUM(D46:D49)</f>
        <v>0.13043478260869565</v>
      </c>
      <c r="AP13" s="55">
        <f>SUM(E46:E49)</f>
        <v>0</v>
      </c>
      <c r="AQ13" s="324">
        <f>SUM(AK13:AP13)</f>
        <v>0.17391304347826086</v>
      </c>
      <c r="AR13" s="252"/>
      <c r="AS13" s="252" t="s">
        <v>848</v>
      </c>
      <c r="AT13" s="307">
        <f>SUM(B67:B77)</f>
        <v>6.4516129032258064E-3</v>
      </c>
      <c r="AU13" s="307">
        <f t="shared" ref="AU13:AY13" si="12">SUM(C67:C77)</f>
        <v>7.0967741935483872E-2</v>
      </c>
      <c r="AV13" s="307">
        <f t="shared" si="12"/>
        <v>2.5806451612903226E-2</v>
      </c>
      <c r="AW13" s="307">
        <f t="shared" si="12"/>
        <v>5.1612903225806452E-2</v>
      </c>
      <c r="AX13" s="307">
        <f t="shared" si="12"/>
        <v>0.22580645161290322</v>
      </c>
      <c r="AY13" s="307">
        <f t="shared" si="12"/>
        <v>0</v>
      </c>
      <c r="AZ13" s="324">
        <v>0.54193548387096768</v>
      </c>
      <c r="BA13" s="252"/>
    </row>
    <row r="14" spans="1:53">
      <c r="A14" s="346" t="s">
        <v>888</v>
      </c>
      <c r="B14" s="78">
        <v>0</v>
      </c>
      <c r="C14" s="78">
        <v>1.1363636363636364E-2</v>
      </c>
      <c r="D14" s="78">
        <v>0</v>
      </c>
      <c r="E14" s="78">
        <v>1.1363636363636364E-2</v>
      </c>
      <c r="F14" s="78">
        <v>1.1363636363636364E-2</v>
      </c>
      <c r="G14" s="78">
        <v>0</v>
      </c>
      <c r="H14" s="78">
        <v>3.4090909090909088E-2</v>
      </c>
      <c r="AJ14" s="317" t="s">
        <v>850</v>
      </c>
      <c r="AK14" s="313">
        <f>SUM(B50:B53)</f>
        <v>0</v>
      </c>
      <c r="AL14" s="313">
        <v>0</v>
      </c>
      <c r="AM14" s="313">
        <v>0</v>
      </c>
      <c r="AN14" s="313">
        <f>SUM(C50:C53)</f>
        <v>0.30434782608695654</v>
      </c>
      <c r="AO14" s="313">
        <f t="shared" ref="AO14:AP14" si="13">SUM(D50:D53)</f>
        <v>0.43478260869565222</v>
      </c>
      <c r="AP14" s="313">
        <f t="shared" si="13"/>
        <v>8.6956521739130432E-2</v>
      </c>
      <c r="AQ14" s="324">
        <f>SUM(AK14:AP14)</f>
        <v>0.82608695652173925</v>
      </c>
      <c r="AR14" s="252"/>
      <c r="AS14" s="317" t="s">
        <v>850</v>
      </c>
      <c r="AT14" s="47">
        <f>SUM(B78:B80)</f>
        <v>0</v>
      </c>
      <c r="AU14" s="47">
        <f t="shared" ref="AU14:AY14" si="14">SUM(C78:C80)</f>
        <v>0</v>
      </c>
      <c r="AV14" s="47">
        <f t="shared" si="14"/>
        <v>0</v>
      </c>
      <c r="AW14" s="47">
        <f t="shared" si="14"/>
        <v>0</v>
      </c>
      <c r="AX14" s="47">
        <f t="shared" si="14"/>
        <v>9.0322580645161299E-2</v>
      </c>
      <c r="AY14" s="47">
        <f t="shared" si="14"/>
        <v>6.4516129032258063E-2</v>
      </c>
      <c r="AZ14" s="325">
        <v>8.3870967741935476E-2</v>
      </c>
      <c r="BA14" s="252"/>
    </row>
    <row r="15" spans="1:53">
      <c r="A15" s="346" t="s">
        <v>890</v>
      </c>
      <c r="B15" s="78">
        <v>0</v>
      </c>
      <c r="C15" s="78">
        <v>0</v>
      </c>
      <c r="D15" s="78">
        <v>0</v>
      </c>
      <c r="E15" s="78">
        <v>0</v>
      </c>
      <c r="F15" s="78">
        <v>1.1363636363636364E-2</v>
      </c>
      <c r="G15" s="78">
        <v>0</v>
      </c>
      <c r="H15" s="78">
        <v>1.1363636363636364E-2</v>
      </c>
      <c r="L15" s="369" t="s">
        <v>904</v>
      </c>
      <c r="M15" s="370" t="s">
        <v>881</v>
      </c>
      <c r="N15" s="370" t="s">
        <v>882</v>
      </c>
      <c r="O15" s="370" t="s">
        <v>883</v>
      </c>
      <c r="P15" s="370" t="s">
        <v>884</v>
      </c>
      <c r="Q15" s="370" t="s">
        <v>885</v>
      </c>
      <c r="R15" s="370" t="s">
        <v>886</v>
      </c>
      <c r="S15" s="370" t="s">
        <v>887</v>
      </c>
      <c r="T15" s="370" t="s">
        <v>888</v>
      </c>
      <c r="U15" s="370" t="s">
        <v>901</v>
      </c>
      <c r="V15" s="370" t="s">
        <v>889</v>
      </c>
      <c r="W15" s="370" t="s">
        <v>890</v>
      </c>
      <c r="X15" s="370" t="s">
        <v>891</v>
      </c>
      <c r="Y15" s="370" t="s">
        <v>892</v>
      </c>
      <c r="Z15" s="370" t="s">
        <v>893</v>
      </c>
      <c r="AA15" s="370" t="s">
        <v>894</v>
      </c>
      <c r="AB15" s="370" t="s">
        <v>895</v>
      </c>
      <c r="AC15" s="370" t="s">
        <v>896</v>
      </c>
      <c r="AD15" s="370" t="s">
        <v>900</v>
      </c>
      <c r="AE15" s="370" t="s">
        <v>897</v>
      </c>
      <c r="AF15" s="370" t="s">
        <v>898</v>
      </c>
      <c r="AJ15" s="341"/>
      <c r="AK15" s="394">
        <f>SUM(AK12:AK14)</f>
        <v>4.3478260869565216E-2</v>
      </c>
      <c r="AL15" s="394">
        <f t="shared" ref="AL15:AP15" si="15">SUM(AL12:AL14)</f>
        <v>0</v>
      </c>
      <c r="AM15" s="394">
        <f t="shared" si="15"/>
        <v>0</v>
      </c>
      <c r="AN15" s="433">
        <f t="shared" si="15"/>
        <v>0.30434782608695654</v>
      </c>
      <c r="AO15" s="433">
        <f t="shared" si="15"/>
        <v>0.56521739130434789</v>
      </c>
      <c r="AP15" s="433">
        <f t="shared" si="15"/>
        <v>8.6956521739130432E-2</v>
      </c>
      <c r="AQ15" s="325">
        <f t="shared" ref="AQ15" si="16">SUM(AK15:AP15)</f>
        <v>1</v>
      </c>
      <c r="AR15" s="252"/>
      <c r="AS15" s="252"/>
      <c r="AT15" s="394">
        <f>SUM(AT12:AT14)</f>
        <v>0.23870967741935481</v>
      </c>
      <c r="AU15" s="394">
        <f t="shared" ref="AU15:AY15" si="17">SUM(AU12:AU14)</f>
        <v>0.2</v>
      </c>
      <c r="AV15" s="394">
        <f t="shared" si="17"/>
        <v>7.7419354838709681E-2</v>
      </c>
      <c r="AW15" s="433">
        <f t="shared" si="17"/>
        <v>6.4516129032258063E-2</v>
      </c>
      <c r="AX15" s="433">
        <f t="shared" si="17"/>
        <v>0.34838709677419355</v>
      </c>
      <c r="AY15" s="433">
        <f t="shared" si="17"/>
        <v>7.0967741935483872E-2</v>
      </c>
      <c r="AZ15" s="325">
        <f t="shared" ref="AZ15" si="18">SUM(AT15:AY15)</f>
        <v>0.99999999999999989</v>
      </c>
      <c r="BA15" s="252"/>
    </row>
    <row r="16" spans="1:53">
      <c r="A16" s="346" t="s">
        <v>891</v>
      </c>
      <c r="B16" s="78">
        <v>0</v>
      </c>
      <c r="C16" s="78">
        <v>0</v>
      </c>
      <c r="D16" s="78">
        <v>0</v>
      </c>
      <c r="E16" s="78">
        <v>0</v>
      </c>
      <c r="F16" s="78">
        <v>2.2727272727272728E-2</v>
      </c>
      <c r="G16" s="78">
        <v>0</v>
      </c>
      <c r="H16" s="78">
        <v>2.2727272727272728E-2</v>
      </c>
      <c r="L16" s="371">
        <v>10</v>
      </c>
      <c r="M16" s="372">
        <f t="shared" ref="M16:AF16" si="19">IF(M8&gt;0,1,0)</f>
        <v>1</v>
      </c>
      <c r="N16" s="372">
        <f t="shared" si="19"/>
        <v>0</v>
      </c>
      <c r="O16" s="372">
        <f t="shared" si="19"/>
        <v>0</v>
      </c>
      <c r="P16" s="372">
        <f t="shared" si="19"/>
        <v>0</v>
      </c>
      <c r="Q16" s="372">
        <f t="shared" si="19"/>
        <v>0</v>
      </c>
      <c r="R16" s="372">
        <f t="shared" si="19"/>
        <v>1</v>
      </c>
      <c r="S16" s="372">
        <f t="shared" si="19"/>
        <v>0</v>
      </c>
      <c r="T16" s="372">
        <f t="shared" si="19"/>
        <v>0</v>
      </c>
      <c r="U16" s="372">
        <f t="shared" si="19"/>
        <v>0</v>
      </c>
      <c r="V16" s="372">
        <f t="shared" si="19"/>
        <v>0</v>
      </c>
      <c r="W16" s="372">
        <f t="shared" si="19"/>
        <v>0</v>
      </c>
      <c r="X16" s="372">
        <f t="shared" si="19"/>
        <v>0</v>
      </c>
      <c r="Y16" s="372">
        <f t="shared" si="19"/>
        <v>0</v>
      </c>
      <c r="Z16" s="372">
        <f t="shared" si="19"/>
        <v>0</v>
      </c>
      <c r="AA16" s="372">
        <f t="shared" si="19"/>
        <v>0</v>
      </c>
      <c r="AB16" s="372">
        <f t="shared" si="19"/>
        <v>0</v>
      </c>
      <c r="AC16" s="372">
        <f t="shared" si="19"/>
        <v>0</v>
      </c>
      <c r="AD16" s="372">
        <f t="shared" si="19"/>
        <v>0</v>
      </c>
      <c r="AE16" s="372">
        <f t="shared" si="19"/>
        <v>0</v>
      </c>
      <c r="AF16" s="372">
        <f t="shared" si="19"/>
        <v>0</v>
      </c>
      <c r="AJ16" s="252" t="s">
        <v>811</v>
      </c>
      <c r="AK16" s="318" t="s">
        <v>849</v>
      </c>
      <c r="AL16" s="318" t="s">
        <v>828</v>
      </c>
      <c r="AM16" s="318" t="s">
        <v>829</v>
      </c>
      <c r="AN16" s="318" t="s">
        <v>830</v>
      </c>
      <c r="AO16" s="318" t="s">
        <v>831</v>
      </c>
      <c r="AP16" s="318" t="s">
        <v>832</v>
      </c>
      <c r="AQ16" s="252"/>
      <c r="AR16" s="252"/>
      <c r="AS16" s="252" t="s">
        <v>854</v>
      </c>
      <c r="AT16" s="318" t="s">
        <v>849</v>
      </c>
      <c r="AU16" s="318" t="s">
        <v>828</v>
      </c>
      <c r="AV16" s="318" t="s">
        <v>829</v>
      </c>
      <c r="AW16" s="318" t="s">
        <v>830</v>
      </c>
      <c r="AX16" s="318" t="s">
        <v>831</v>
      </c>
      <c r="AY16" s="318" t="s">
        <v>832</v>
      </c>
      <c r="AZ16" s="324"/>
      <c r="BA16" s="252"/>
    </row>
    <row r="17" spans="1:53">
      <c r="A17" s="346" t="s">
        <v>892</v>
      </c>
      <c r="B17" s="78">
        <v>0</v>
      </c>
      <c r="C17" s="78">
        <v>0</v>
      </c>
      <c r="D17" s="78">
        <v>2.2727272727272728E-2</v>
      </c>
      <c r="E17" s="78">
        <v>0</v>
      </c>
      <c r="F17" s="78">
        <v>1.1363636363636364E-2</v>
      </c>
      <c r="G17" s="78">
        <v>0</v>
      </c>
      <c r="H17" s="78">
        <v>3.4090909090909088E-2</v>
      </c>
      <c r="L17" s="371">
        <v>11</v>
      </c>
      <c r="M17" s="372">
        <f t="shared" ref="M17:AF17" si="20">IF(M9&gt;0,1,0)</f>
        <v>0</v>
      </c>
      <c r="N17" s="372">
        <f t="shared" si="20"/>
        <v>0</v>
      </c>
      <c r="O17" s="372">
        <f t="shared" si="20"/>
        <v>0</v>
      </c>
      <c r="P17" s="372">
        <f t="shared" si="20"/>
        <v>0</v>
      </c>
      <c r="Q17" s="372">
        <f t="shared" si="20"/>
        <v>0</v>
      </c>
      <c r="R17" s="372">
        <f t="shared" si="20"/>
        <v>1</v>
      </c>
      <c r="S17" s="372">
        <f t="shared" si="20"/>
        <v>0</v>
      </c>
      <c r="T17" s="372">
        <f t="shared" si="20"/>
        <v>1</v>
      </c>
      <c r="U17" s="372">
        <f t="shared" si="20"/>
        <v>0</v>
      </c>
      <c r="V17" s="372">
        <f t="shared" si="20"/>
        <v>0</v>
      </c>
      <c r="W17" s="372">
        <f t="shared" si="20"/>
        <v>0</v>
      </c>
      <c r="X17" s="372">
        <f t="shared" si="20"/>
        <v>0</v>
      </c>
      <c r="Y17" s="372">
        <f t="shared" si="20"/>
        <v>0</v>
      </c>
      <c r="Z17" s="372">
        <f t="shared" si="20"/>
        <v>0</v>
      </c>
      <c r="AA17" s="372">
        <f t="shared" si="20"/>
        <v>0</v>
      </c>
      <c r="AB17" s="372">
        <f t="shared" si="20"/>
        <v>0</v>
      </c>
      <c r="AC17" s="372">
        <f t="shared" si="20"/>
        <v>0</v>
      </c>
      <c r="AD17" s="372">
        <f t="shared" si="20"/>
        <v>0</v>
      </c>
      <c r="AE17" s="372">
        <f t="shared" si="20"/>
        <v>0</v>
      </c>
      <c r="AF17" s="372">
        <f t="shared" si="20"/>
        <v>0</v>
      </c>
      <c r="AJ17" s="314" t="s">
        <v>847</v>
      </c>
      <c r="AK17" s="312">
        <f>SUM(B88:B90)</f>
        <v>0.12676056338028169</v>
      </c>
      <c r="AL17" s="312">
        <f t="shared" ref="AL17:AP17" si="21">SUM(C88:C90)</f>
        <v>7.0422535211267609E-2</v>
      </c>
      <c r="AM17" s="312">
        <f t="shared" si="21"/>
        <v>2.8169014084507043E-2</v>
      </c>
      <c r="AN17" s="312">
        <f t="shared" si="21"/>
        <v>1.4084507042253521E-2</v>
      </c>
      <c r="AO17" s="312">
        <f t="shared" si="21"/>
        <v>5.6338028169014086E-2</v>
      </c>
      <c r="AP17" s="312">
        <f t="shared" si="21"/>
        <v>1.4084507042253521E-2</v>
      </c>
      <c r="AQ17" s="324">
        <v>0.22535211267605637</v>
      </c>
      <c r="AR17" s="252"/>
      <c r="AS17" s="314" t="s">
        <v>847</v>
      </c>
      <c r="AT17" s="315">
        <f>SUM(B111:B114)</f>
        <v>3.125E-2</v>
      </c>
      <c r="AU17" s="315">
        <f>SUM(C111:C114)</f>
        <v>2.34375E-2</v>
      </c>
      <c r="AV17" s="315">
        <v>0</v>
      </c>
      <c r="AW17" s="315">
        <f>SUM(D111:D114)</f>
        <v>7.8125E-2</v>
      </c>
      <c r="AX17" s="315">
        <f t="shared" ref="AX17:AY17" si="22">SUM(E111:E114)</f>
        <v>5.46875E-2</v>
      </c>
      <c r="AY17" s="315">
        <f t="shared" si="22"/>
        <v>7.8125E-3</v>
      </c>
      <c r="AZ17" s="324">
        <v>0.2265625</v>
      </c>
      <c r="BA17" s="252"/>
    </row>
    <row r="18" spans="1:53">
      <c r="A18" s="346" t="s">
        <v>893</v>
      </c>
      <c r="B18" s="78">
        <v>0</v>
      </c>
      <c r="C18" s="78">
        <v>0</v>
      </c>
      <c r="D18" s="78">
        <v>0</v>
      </c>
      <c r="E18" s="78">
        <v>0</v>
      </c>
      <c r="F18" s="78">
        <v>3.4090909090909088E-2</v>
      </c>
      <c r="G18" s="78">
        <v>0</v>
      </c>
      <c r="H18" s="78">
        <v>3.4090909090909088E-2</v>
      </c>
      <c r="L18" s="371">
        <v>12</v>
      </c>
      <c r="M18" s="372">
        <f t="shared" ref="M18:AF18" si="23">IF(M10&gt;0,1,0)</f>
        <v>0</v>
      </c>
      <c r="N18" s="372">
        <f t="shared" si="23"/>
        <v>0</v>
      </c>
      <c r="O18" s="372">
        <f t="shared" si="23"/>
        <v>0</v>
      </c>
      <c r="P18" s="372">
        <f t="shared" si="23"/>
        <v>0</v>
      </c>
      <c r="Q18" s="372">
        <f t="shared" si="23"/>
        <v>0</v>
      </c>
      <c r="R18" s="372">
        <f t="shared" si="23"/>
        <v>0</v>
      </c>
      <c r="S18" s="372">
        <f t="shared" si="23"/>
        <v>0</v>
      </c>
      <c r="T18" s="372">
        <f t="shared" si="23"/>
        <v>0</v>
      </c>
      <c r="U18" s="372">
        <f t="shared" si="23"/>
        <v>0</v>
      </c>
      <c r="V18" s="372">
        <f t="shared" si="23"/>
        <v>0</v>
      </c>
      <c r="W18" s="372">
        <f t="shared" si="23"/>
        <v>0</v>
      </c>
      <c r="X18" s="372">
        <f t="shared" si="23"/>
        <v>0</v>
      </c>
      <c r="Y18" s="372">
        <f t="shared" si="23"/>
        <v>1</v>
      </c>
      <c r="Z18" s="372">
        <f t="shared" si="23"/>
        <v>0</v>
      </c>
      <c r="AA18" s="372">
        <f t="shared" si="23"/>
        <v>0</v>
      </c>
      <c r="AB18" s="372">
        <f t="shared" si="23"/>
        <v>0</v>
      </c>
      <c r="AC18" s="372">
        <f t="shared" si="23"/>
        <v>0</v>
      </c>
      <c r="AD18" s="372">
        <f t="shared" si="23"/>
        <v>0</v>
      </c>
      <c r="AE18" s="372">
        <f t="shared" si="23"/>
        <v>0</v>
      </c>
      <c r="AF18" s="372">
        <f t="shared" si="23"/>
        <v>0</v>
      </c>
      <c r="AJ18" s="252" t="s">
        <v>848</v>
      </c>
      <c r="AK18" s="307">
        <f>SUM(B91:B100)</f>
        <v>1.4084507042253521E-2</v>
      </c>
      <c r="AL18" s="307">
        <f t="shared" ref="AL18:AP18" si="24">SUM(C91:C100)</f>
        <v>4.2253521126760563E-2</v>
      </c>
      <c r="AM18" s="307">
        <f t="shared" si="24"/>
        <v>0</v>
      </c>
      <c r="AN18" s="307">
        <f t="shared" si="24"/>
        <v>1.4084507042253521E-2</v>
      </c>
      <c r="AO18" s="307">
        <f t="shared" si="24"/>
        <v>0.30985915492957744</v>
      </c>
      <c r="AP18" s="307">
        <f t="shared" si="24"/>
        <v>0</v>
      </c>
      <c r="AQ18" s="324">
        <v>0.57746478873239437</v>
      </c>
      <c r="AR18" s="252"/>
      <c r="AS18" s="252" t="s">
        <v>848</v>
      </c>
      <c r="AT18" s="321">
        <f>SUM(B115:B118)</f>
        <v>5.46875E-2</v>
      </c>
      <c r="AU18" s="321">
        <f>SUM(C115:C118)</f>
        <v>0</v>
      </c>
      <c r="AV18" s="321">
        <v>0</v>
      </c>
      <c r="AW18" s="321">
        <f>SUM(D115:D118)</f>
        <v>0.171875</v>
      </c>
      <c r="AX18" s="321">
        <f t="shared" ref="AX18:AY18" si="25">SUM(E115:E118)</f>
        <v>0.1640625</v>
      </c>
      <c r="AY18" s="321">
        <f t="shared" si="25"/>
        <v>0</v>
      </c>
      <c r="AZ18" s="324">
        <v>0.4296875</v>
      </c>
      <c r="BA18" s="252"/>
    </row>
    <row r="19" spans="1:53">
      <c r="A19" s="346" t="s">
        <v>894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1.1363636363636364E-2</v>
      </c>
      <c r="H19" s="78">
        <v>1.1363636363636364E-2</v>
      </c>
      <c r="L19" s="371">
        <v>20</v>
      </c>
      <c r="M19" s="372">
        <f t="shared" ref="M19:AF19" si="26">IF(M11&gt;0,1,0)</f>
        <v>0</v>
      </c>
      <c r="N19" s="372">
        <f t="shared" si="26"/>
        <v>0</v>
      </c>
      <c r="O19" s="372">
        <f t="shared" si="26"/>
        <v>1</v>
      </c>
      <c r="P19" s="372">
        <f t="shared" si="26"/>
        <v>0</v>
      </c>
      <c r="Q19" s="372">
        <f t="shared" si="26"/>
        <v>1</v>
      </c>
      <c r="R19" s="372">
        <f t="shared" si="26"/>
        <v>1</v>
      </c>
      <c r="S19" s="372">
        <f t="shared" si="26"/>
        <v>0</v>
      </c>
      <c r="T19" s="372">
        <f t="shared" si="26"/>
        <v>1</v>
      </c>
      <c r="U19" s="372">
        <f t="shared" si="26"/>
        <v>0</v>
      </c>
      <c r="V19" s="372">
        <f t="shared" si="26"/>
        <v>0</v>
      </c>
      <c r="W19" s="372">
        <f t="shared" si="26"/>
        <v>0</v>
      </c>
      <c r="X19" s="372">
        <f t="shared" si="26"/>
        <v>0</v>
      </c>
      <c r="Y19" s="372">
        <f t="shared" si="26"/>
        <v>0</v>
      </c>
      <c r="Z19" s="372">
        <f t="shared" si="26"/>
        <v>0</v>
      </c>
      <c r="AA19" s="372">
        <f t="shared" si="26"/>
        <v>0</v>
      </c>
      <c r="AB19" s="372">
        <f t="shared" si="26"/>
        <v>0</v>
      </c>
      <c r="AC19" s="372">
        <f t="shared" si="26"/>
        <v>0</v>
      </c>
      <c r="AD19" s="372">
        <f t="shared" si="26"/>
        <v>0</v>
      </c>
      <c r="AE19" s="372">
        <f t="shared" si="26"/>
        <v>0</v>
      </c>
      <c r="AF19" s="372">
        <f t="shared" si="26"/>
        <v>0</v>
      </c>
      <c r="AJ19" s="317" t="s">
        <v>850</v>
      </c>
      <c r="AK19" s="47">
        <f>SUM(B101:B104)</f>
        <v>0</v>
      </c>
      <c r="AL19" s="47">
        <f t="shared" ref="AL19:AP19" si="27">SUM(C101:C104)</f>
        <v>1.4084507042253521E-2</v>
      </c>
      <c r="AM19" s="47">
        <f t="shared" si="27"/>
        <v>0</v>
      </c>
      <c r="AN19" s="47">
        <f t="shared" si="27"/>
        <v>0</v>
      </c>
      <c r="AO19" s="47">
        <f t="shared" si="27"/>
        <v>0.26760563380281688</v>
      </c>
      <c r="AP19" s="47">
        <f t="shared" si="27"/>
        <v>2.8169014084507043E-2</v>
      </c>
      <c r="AQ19" s="324">
        <v>0.19718309859154928</v>
      </c>
      <c r="AR19" s="252"/>
      <c r="AS19" s="317" t="s">
        <v>850</v>
      </c>
      <c r="AT19" s="313">
        <f>SUM(B119:B120)</f>
        <v>0</v>
      </c>
      <c r="AU19" s="313">
        <f>SUM(C119:C120)</f>
        <v>0</v>
      </c>
      <c r="AV19" s="392">
        <v>0</v>
      </c>
      <c r="AW19" s="313">
        <f>SUM(D119:D120)</f>
        <v>0.171875</v>
      </c>
      <c r="AX19" s="313">
        <f t="shared" ref="AX19:AY19" si="28">SUM(E119:E120)</f>
        <v>0.21875</v>
      </c>
      <c r="AY19" s="313">
        <f t="shared" si="28"/>
        <v>2.34375E-2</v>
      </c>
      <c r="AZ19" s="324">
        <v>0.34375</v>
      </c>
      <c r="BA19" s="252"/>
    </row>
    <row r="20" spans="1:53">
      <c r="A20" s="346" t="s">
        <v>895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1.1363636363636364E-2</v>
      </c>
      <c r="H20" s="78">
        <v>1.1363636363636364E-2</v>
      </c>
      <c r="L20" s="371">
        <v>21</v>
      </c>
      <c r="M20" s="372">
        <f t="shared" ref="M20:AF20" si="29">IF(M12&gt;0,1,0)</f>
        <v>1</v>
      </c>
      <c r="N20" s="372">
        <f t="shared" si="29"/>
        <v>0</v>
      </c>
      <c r="O20" s="372">
        <f t="shared" si="29"/>
        <v>0</v>
      </c>
      <c r="P20" s="372">
        <f t="shared" si="29"/>
        <v>0</v>
      </c>
      <c r="Q20" s="372">
        <f t="shared" si="29"/>
        <v>0</v>
      </c>
      <c r="R20" s="372">
        <f t="shared" si="29"/>
        <v>1</v>
      </c>
      <c r="S20" s="372">
        <f t="shared" si="29"/>
        <v>1</v>
      </c>
      <c r="T20" s="372">
        <f t="shared" si="29"/>
        <v>1</v>
      </c>
      <c r="U20" s="372">
        <f t="shared" si="29"/>
        <v>0</v>
      </c>
      <c r="V20" s="372">
        <f t="shared" si="29"/>
        <v>0</v>
      </c>
      <c r="W20" s="372">
        <f t="shared" si="29"/>
        <v>1</v>
      </c>
      <c r="X20" s="372">
        <f t="shared" si="29"/>
        <v>1</v>
      </c>
      <c r="Y20" s="372">
        <f t="shared" si="29"/>
        <v>1</v>
      </c>
      <c r="Z20" s="372">
        <f t="shared" si="29"/>
        <v>1</v>
      </c>
      <c r="AA20" s="372">
        <f t="shared" si="29"/>
        <v>0</v>
      </c>
      <c r="AB20" s="372">
        <f t="shared" si="29"/>
        <v>0</v>
      </c>
      <c r="AC20" s="372">
        <f t="shared" si="29"/>
        <v>0</v>
      </c>
      <c r="AD20" s="372">
        <f t="shared" si="29"/>
        <v>0</v>
      </c>
      <c r="AE20" s="372">
        <f t="shared" si="29"/>
        <v>1</v>
      </c>
      <c r="AF20" s="372">
        <f t="shared" si="29"/>
        <v>1</v>
      </c>
      <c r="AJ20" s="252"/>
      <c r="AK20" s="394">
        <f>SUM(AK17:AK19)</f>
        <v>0.14084507042253522</v>
      </c>
      <c r="AL20" s="394">
        <f t="shared" ref="AL20:AP20" si="30">SUM(AL17:AL19)</f>
        <v>0.12676056338028169</v>
      </c>
      <c r="AM20" s="394">
        <f t="shared" si="30"/>
        <v>2.8169014084507043E-2</v>
      </c>
      <c r="AN20" s="433">
        <f t="shared" si="30"/>
        <v>2.8169014084507043E-2</v>
      </c>
      <c r="AO20" s="433">
        <f t="shared" si="30"/>
        <v>0.63380281690140838</v>
      </c>
      <c r="AP20" s="433">
        <f t="shared" si="30"/>
        <v>4.2253521126760563E-2</v>
      </c>
      <c r="AQ20" s="325">
        <f t="shared" ref="AQ20" si="31">SUM(AK20:AP20)</f>
        <v>1</v>
      </c>
      <c r="AR20" s="252"/>
      <c r="AS20" s="252"/>
      <c r="AT20" s="394">
        <f>SUM(AT17:AT19)</f>
        <v>8.59375E-2</v>
      </c>
      <c r="AU20" s="394">
        <f t="shared" ref="AU20:AY20" si="32">SUM(AU17:AU19)</f>
        <v>2.34375E-2</v>
      </c>
      <c r="AV20" s="394">
        <f t="shared" si="32"/>
        <v>0</v>
      </c>
      <c r="AW20" s="433">
        <f t="shared" si="32"/>
        <v>0.421875</v>
      </c>
      <c r="AX20" s="433">
        <f t="shared" si="32"/>
        <v>0.4375</v>
      </c>
      <c r="AY20" s="433">
        <f t="shared" si="32"/>
        <v>3.125E-2</v>
      </c>
      <c r="AZ20" s="325">
        <f t="shared" ref="AZ20" si="33">SUM(AT20:AY20)</f>
        <v>1</v>
      </c>
      <c r="BA20" s="252"/>
    </row>
    <row r="21" spans="1:53">
      <c r="A21" s="389" t="s">
        <v>897</v>
      </c>
      <c r="B21" s="390">
        <v>0</v>
      </c>
      <c r="C21" s="390">
        <v>0</v>
      </c>
      <c r="D21" s="390">
        <v>0</v>
      </c>
      <c r="E21" s="390">
        <v>0</v>
      </c>
      <c r="F21" s="390">
        <v>1.1363636363636364E-2</v>
      </c>
      <c r="G21" s="390">
        <v>1.1363636363636364E-2</v>
      </c>
      <c r="H21" s="390">
        <v>2.2727272727272728E-2</v>
      </c>
      <c r="L21" s="371">
        <v>22</v>
      </c>
      <c r="M21" s="372">
        <f t="shared" ref="M21:AF21" si="34">IF(M13&gt;0,1,0)</f>
        <v>0</v>
      </c>
      <c r="N21" s="372">
        <f t="shared" si="34"/>
        <v>0</v>
      </c>
      <c r="O21" s="372">
        <f t="shared" si="34"/>
        <v>0</v>
      </c>
      <c r="P21" s="372">
        <f t="shared" si="34"/>
        <v>0</v>
      </c>
      <c r="Q21" s="372">
        <f t="shared" si="34"/>
        <v>0</v>
      </c>
      <c r="R21" s="372">
        <f t="shared" si="34"/>
        <v>1</v>
      </c>
      <c r="S21" s="372">
        <f t="shared" si="34"/>
        <v>0</v>
      </c>
      <c r="T21" s="372">
        <f t="shared" si="34"/>
        <v>0</v>
      </c>
      <c r="U21" s="372">
        <f t="shared" si="34"/>
        <v>0</v>
      </c>
      <c r="V21" s="372">
        <f t="shared" si="34"/>
        <v>0</v>
      </c>
      <c r="W21" s="372">
        <f t="shared" si="34"/>
        <v>0</v>
      </c>
      <c r="X21" s="372">
        <f t="shared" si="34"/>
        <v>0</v>
      </c>
      <c r="Y21" s="372">
        <f t="shared" si="34"/>
        <v>0</v>
      </c>
      <c r="Z21" s="372">
        <f t="shared" si="34"/>
        <v>0</v>
      </c>
      <c r="AA21" s="372">
        <f t="shared" si="34"/>
        <v>1</v>
      </c>
      <c r="AB21" s="372">
        <f t="shared" si="34"/>
        <v>1</v>
      </c>
      <c r="AC21" s="372">
        <f t="shared" si="34"/>
        <v>0</v>
      </c>
      <c r="AD21" s="372">
        <f t="shared" si="34"/>
        <v>0</v>
      </c>
      <c r="AE21" s="372">
        <f t="shared" si="34"/>
        <v>1</v>
      </c>
      <c r="AF21" s="372">
        <f t="shared" si="34"/>
        <v>1</v>
      </c>
      <c r="AJ21" s="252" t="s">
        <v>762</v>
      </c>
      <c r="AK21" s="318" t="s">
        <v>849</v>
      </c>
      <c r="AL21" s="318" t="s">
        <v>828</v>
      </c>
      <c r="AM21" s="318" t="s">
        <v>829</v>
      </c>
      <c r="AN21" s="318" t="s">
        <v>830</v>
      </c>
      <c r="AO21" s="318" t="s">
        <v>831</v>
      </c>
      <c r="AP21" s="318" t="s">
        <v>832</v>
      </c>
      <c r="AQ21" s="252"/>
      <c r="AR21" s="252"/>
      <c r="AS21" s="252" t="s">
        <v>742</v>
      </c>
      <c r="AT21" s="318" t="s">
        <v>849</v>
      </c>
      <c r="AU21" s="318" t="s">
        <v>828</v>
      </c>
      <c r="AV21" s="318" t="s">
        <v>829</v>
      </c>
      <c r="AW21" s="318" t="s">
        <v>830</v>
      </c>
      <c r="AX21" s="318" t="s">
        <v>831</v>
      </c>
      <c r="AY21" s="318" t="s">
        <v>832</v>
      </c>
      <c r="AZ21" s="324"/>
      <c r="BA21" s="252"/>
    </row>
    <row r="22" spans="1:53">
      <c r="A22" s="389" t="s">
        <v>898</v>
      </c>
      <c r="B22" s="390">
        <v>0</v>
      </c>
      <c r="C22" s="390">
        <v>0</v>
      </c>
      <c r="D22" s="390">
        <v>0</v>
      </c>
      <c r="E22" s="390">
        <v>0</v>
      </c>
      <c r="F22" s="390">
        <v>0.27272727272727271</v>
      </c>
      <c r="G22" s="390">
        <v>0.23863636363636365</v>
      </c>
      <c r="H22" s="390">
        <v>0.51136363636363635</v>
      </c>
      <c r="AJ22" s="314" t="s">
        <v>847</v>
      </c>
      <c r="AK22" s="312">
        <v>0</v>
      </c>
      <c r="AL22" s="312">
        <f>SUM(B129:B130)</f>
        <v>0</v>
      </c>
      <c r="AM22" s="312">
        <f t="shared" ref="AM22:AP22" si="35">SUM(C129:C130)</f>
        <v>0</v>
      </c>
      <c r="AN22" s="312">
        <f t="shared" si="35"/>
        <v>1.4285714285714285E-2</v>
      </c>
      <c r="AO22" s="312">
        <f t="shared" si="35"/>
        <v>2.8571428571428571E-2</v>
      </c>
      <c r="AP22" s="312">
        <f t="shared" si="35"/>
        <v>2.8571428571428571E-2</v>
      </c>
      <c r="AQ22" s="324">
        <v>7.1428571428571425E-2</v>
      </c>
      <c r="AR22" s="252"/>
      <c r="AS22" s="314" t="s">
        <v>847</v>
      </c>
      <c r="AT22" s="312">
        <f>SUM(B146:B148)</f>
        <v>3.125E-2</v>
      </c>
      <c r="AU22" s="312">
        <f t="shared" ref="AU22:AY22" si="36">SUM(C146:C148)</f>
        <v>3.125E-2</v>
      </c>
      <c r="AV22" s="312">
        <f t="shared" si="36"/>
        <v>0</v>
      </c>
      <c r="AW22" s="312">
        <f t="shared" si="36"/>
        <v>0.15625</v>
      </c>
      <c r="AX22" s="312">
        <f t="shared" si="36"/>
        <v>9.375E-2</v>
      </c>
      <c r="AY22" s="312">
        <f t="shared" si="36"/>
        <v>3.125E-2</v>
      </c>
      <c r="AZ22" s="325">
        <v>0.34375</v>
      </c>
      <c r="BA22" s="252"/>
    </row>
    <row r="23" spans="1:53">
      <c r="A23" s="346" t="s">
        <v>675</v>
      </c>
      <c r="B23" s="78">
        <v>7.9545454545454544E-2</v>
      </c>
      <c r="C23" s="78">
        <v>6.8181818181818177E-2</v>
      </c>
      <c r="D23" s="78">
        <v>2.2727272727272728E-2</v>
      </c>
      <c r="E23" s="78">
        <v>0.125</v>
      </c>
      <c r="F23" s="78">
        <v>0.42045454545454547</v>
      </c>
      <c r="G23" s="78">
        <v>0.28409090909090912</v>
      </c>
      <c r="H23" s="78">
        <v>1</v>
      </c>
      <c r="AJ23" s="252" t="s">
        <v>848</v>
      </c>
      <c r="AK23" s="307">
        <v>0</v>
      </c>
      <c r="AL23" s="307">
        <f>SUM(B131:B133)</f>
        <v>1.4285714285714285E-2</v>
      </c>
      <c r="AM23" s="307">
        <f t="shared" ref="AM23:AP23" si="37">SUM(C131:C133)</f>
        <v>0</v>
      </c>
      <c r="AN23" s="307">
        <f t="shared" si="37"/>
        <v>0</v>
      </c>
      <c r="AO23" s="307">
        <f t="shared" si="37"/>
        <v>4.2857142857142858E-2</v>
      </c>
      <c r="AP23" s="307">
        <f t="shared" si="37"/>
        <v>0</v>
      </c>
      <c r="AQ23" s="324">
        <v>0.11428571428571428</v>
      </c>
      <c r="AR23" s="252"/>
      <c r="AS23" s="252" t="s">
        <v>848</v>
      </c>
      <c r="AT23" s="307">
        <f>SUM(B149:B154)</f>
        <v>0.125</v>
      </c>
      <c r="AU23" s="307">
        <f t="shared" ref="AU23:AY23" si="38">SUM(C149:C154)</f>
        <v>3.125E-2</v>
      </c>
      <c r="AV23" s="307">
        <f t="shared" si="38"/>
        <v>3.125E-2</v>
      </c>
      <c r="AW23" s="307">
        <f t="shared" si="38"/>
        <v>3.125E-2</v>
      </c>
      <c r="AX23" s="307">
        <f t="shared" si="38"/>
        <v>6.25E-2</v>
      </c>
      <c r="AY23" s="307">
        <f t="shared" si="38"/>
        <v>0</v>
      </c>
      <c r="AZ23" s="324">
        <v>0.3125</v>
      </c>
      <c r="BA23" s="252"/>
    </row>
    <row r="24" spans="1:53">
      <c r="AJ24" s="317" t="s">
        <v>850</v>
      </c>
      <c r="AK24" s="47">
        <v>0</v>
      </c>
      <c r="AL24" s="47">
        <f>SUM(B134:B135)</f>
        <v>1.4285714285714285E-2</v>
      </c>
      <c r="AM24" s="47">
        <f t="shared" ref="AM24:AP24" si="39">SUM(C134:C135)</f>
        <v>4.2857142857142858E-2</v>
      </c>
      <c r="AN24" s="47">
        <f t="shared" si="39"/>
        <v>0.48571428571428571</v>
      </c>
      <c r="AO24" s="47">
        <f t="shared" si="39"/>
        <v>0.24285714285714285</v>
      </c>
      <c r="AP24" s="47">
        <f t="shared" si="39"/>
        <v>8.5714285714285715E-2</v>
      </c>
      <c r="AQ24" s="324">
        <v>0.81428571428571428</v>
      </c>
      <c r="AR24" s="252"/>
      <c r="AS24" s="317" t="s">
        <v>850</v>
      </c>
      <c r="AT24" s="47">
        <f>SUM(B155:B157)</f>
        <v>0</v>
      </c>
      <c r="AU24" s="47">
        <f t="shared" ref="AU24:AY24" si="40">SUM(C155:C157)</f>
        <v>0</v>
      </c>
      <c r="AV24" s="47">
        <f t="shared" si="40"/>
        <v>3.125E-2</v>
      </c>
      <c r="AW24" s="47">
        <f t="shared" si="40"/>
        <v>3.125E-2</v>
      </c>
      <c r="AX24" s="47">
        <f t="shared" si="40"/>
        <v>0.1875</v>
      </c>
      <c r="AY24" s="47">
        <f t="shared" si="40"/>
        <v>0.125</v>
      </c>
      <c r="AZ24" s="324">
        <v>0.34375</v>
      </c>
      <c r="BA24" s="252"/>
    </row>
    <row r="25" spans="1:53">
      <c r="AJ25" s="252"/>
      <c r="AK25" s="394">
        <f>SUM(AK22:AK24)</f>
        <v>0</v>
      </c>
      <c r="AL25" s="394">
        <f t="shared" ref="AL25:AP25" si="41">SUM(AL22:AL24)</f>
        <v>2.8571428571428571E-2</v>
      </c>
      <c r="AM25" s="394">
        <f t="shared" si="41"/>
        <v>4.2857142857142858E-2</v>
      </c>
      <c r="AN25" s="433">
        <f t="shared" si="41"/>
        <v>0.5</v>
      </c>
      <c r="AO25" s="433">
        <f t="shared" si="41"/>
        <v>0.31428571428571428</v>
      </c>
      <c r="AP25" s="433">
        <f t="shared" si="41"/>
        <v>0.11428571428571428</v>
      </c>
      <c r="AQ25" s="325">
        <f t="shared" ref="AQ25" si="42">SUM(AK25:AP25)</f>
        <v>1</v>
      </c>
      <c r="AR25" s="252"/>
      <c r="AS25" s="252"/>
      <c r="AT25" s="394">
        <f>SUM(AT22:AT24)</f>
        <v>0.15625</v>
      </c>
      <c r="AU25" s="394">
        <f t="shared" ref="AU25:AY25" si="43">SUM(AU22:AU24)</f>
        <v>6.25E-2</v>
      </c>
      <c r="AV25" s="394">
        <f t="shared" si="43"/>
        <v>6.25E-2</v>
      </c>
      <c r="AW25" s="433">
        <f t="shared" si="43"/>
        <v>0.21875</v>
      </c>
      <c r="AX25" s="433">
        <f t="shared" si="43"/>
        <v>0.34375</v>
      </c>
      <c r="AY25" s="433">
        <f t="shared" si="43"/>
        <v>0.15625</v>
      </c>
      <c r="AZ25" s="325">
        <f t="shared" ref="AZ25" si="44">SUM(AT25:AY25)</f>
        <v>1</v>
      </c>
      <c r="BA25" s="252"/>
    </row>
    <row r="26" spans="1:53">
      <c r="A26" s="346" t="s">
        <v>813</v>
      </c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</row>
    <row r="27" spans="1:53">
      <c r="A27" s="144" t="s">
        <v>880</v>
      </c>
      <c r="B27" s="144" t="s">
        <v>826</v>
      </c>
      <c r="L27" s="360" t="s">
        <v>813</v>
      </c>
      <c r="M27" s="362" t="s">
        <v>881</v>
      </c>
      <c r="N27" s="362" t="s">
        <v>882</v>
      </c>
      <c r="O27" s="362" t="s">
        <v>883</v>
      </c>
      <c r="P27" s="362" t="s">
        <v>884</v>
      </c>
      <c r="Q27" s="362" t="s">
        <v>885</v>
      </c>
      <c r="R27" s="362" t="s">
        <v>886</v>
      </c>
      <c r="S27" s="362" t="s">
        <v>887</v>
      </c>
      <c r="T27" s="362" t="s">
        <v>888</v>
      </c>
      <c r="U27" s="362" t="s">
        <v>901</v>
      </c>
      <c r="V27" s="362" t="s">
        <v>889</v>
      </c>
      <c r="W27" s="362" t="s">
        <v>890</v>
      </c>
      <c r="X27" s="362" t="s">
        <v>891</v>
      </c>
      <c r="Y27" s="362" t="s">
        <v>892</v>
      </c>
      <c r="Z27" s="362" t="s">
        <v>893</v>
      </c>
      <c r="AA27" s="362" t="s">
        <v>894</v>
      </c>
      <c r="AB27" s="362" t="s">
        <v>895</v>
      </c>
      <c r="AC27" s="362" t="s">
        <v>896</v>
      </c>
      <c r="AD27" s="362" t="s">
        <v>900</v>
      </c>
      <c r="AE27" s="362" t="s">
        <v>897</v>
      </c>
      <c r="AF27" s="362" t="s">
        <v>898</v>
      </c>
    </row>
    <row r="28" spans="1:53">
      <c r="A28" s="144" t="s">
        <v>674</v>
      </c>
      <c r="B28" s="131">
        <v>10</v>
      </c>
      <c r="C28" s="131">
        <v>11</v>
      </c>
      <c r="D28" s="131">
        <v>12</v>
      </c>
      <c r="E28" s="131">
        <v>20</v>
      </c>
      <c r="F28" s="131">
        <v>21</v>
      </c>
      <c r="G28" s="131">
        <v>22</v>
      </c>
      <c r="H28" s="131" t="s">
        <v>675</v>
      </c>
      <c r="L28" s="358">
        <v>10</v>
      </c>
      <c r="M28" s="361">
        <v>0.13333333333333333</v>
      </c>
      <c r="N28" s="361">
        <v>4.4444444444444446E-2</v>
      </c>
      <c r="O28" s="361">
        <v>2.2222222222222223E-2</v>
      </c>
      <c r="P28" s="365">
        <v>0</v>
      </c>
      <c r="Q28" s="365">
        <v>0</v>
      </c>
      <c r="R28" s="365">
        <v>0</v>
      </c>
      <c r="S28" s="365">
        <v>0</v>
      </c>
      <c r="T28" s="365">
        <v>0</v>
      </c>
      <c r="U28" s="365">
        <v>0</v>
      </c>
      <c r="V28" s="365">
        <v>0</v>
      </c>
      <c r="W28" s="365">
        <v>0</v>
      </c>
      <c r="X28" s="365">
        <v>0</v>
      </c>
      <c r="Y28" s="365">
        <v>0</v>
      </c>
      <c r="Z28" s="365">
        <v>0</v>
      </c>
      <c r="AA28" s="361">
        <v>0</v>
      </c>
      <c r="AB28" s="365">
        <v>0</v>
      </c>
      <c r="AC28" s="365">
        <v>0</v>
      </c>
      <c r="AD28" s="361">
        <v>0</v>
      </c>
      <c r="AE28" s="361">
        <v>0</v>
      </c>
      <c r="AF28" s="361">
        <v>0</v>
      </c>
    </row>
    <row r="29" spans="1:53">
      <c r="A29" s="387" t="s">
        <v>881</v>
      </c>
      <c r="B29" s="388">
        <v>0.13333333333333333</v>
      </c>
      <c r="C29" s="388">
        <v>6.6666666666666666E-2</v>
      </c>
      <c r="D29" s="388">
        <v>0</v>
      </c>
      <c r="E29" s="388">
        <v>0</v>
      </c>
      <c r="F29" s="388">
        <v>0</v>
      </c>
      <c r="G29" s="388">
        <v>0</v>
      </c>
      <c r="H29" s="388">
        <v>0.2</v>
      </c>
      <c r="L29" s="358">
        <v>11</v>
      </c>
      <c r="M29" s="361">
        <v>6.6666666666666666E-2</v>
      </c>
      <c r="N29" s="361">
        <v>6.6666666666666666E-2</v>
      </c>
      <c r="O29" s="361">
        <v>0</v>
      </c>
      <c r="P29" s="365">
        <v>0</v>
      </c>
      <c r="Q29" s="365">
        <v>0</v>
      </c>
      <c r="R29" s="365">
        <v>0</v>
      </c>
      <c r="S29" s="365">
        <v>0</v>
      </c>
      <c r="T29" s="365">
        <v>0</v>
      </c>
      <c r="U29" s="365">
        <v>0</v>
      </c>
      <c r="V29" s="365">
        <v>0</v>
      </c>
      <c r="W29" s="365">
        <v>0</v>
      </c>
      <c r="X29" s="365">
        <v>0</v>
      </c>
      <c r="Y29" s="365">
        <v>0</v>
      </c>
      <c r="Z29" s="365">
        <v>0</v>
      </c>
      <c r="AA29" s="361">
        <v>0</v>
      </c>
      <c r="AB29" s="365">
        <v>0</v>
      </c>
      <c r="AC29" s="365">
        <v>0</v>
      </c>
      <c r="AD29" s="361">
        <v>0</v>
      </c>
      <c r="AE29" s="361">
        <v>0</v>
      </c>
      <c r="AF29" s="361">
        <v>0</v>
      </c>
      <c r="AJ29" s="252"/>
      <c r="AK29" s="252"/>
      <c r="AL29" s="252"/>
      <c r="AM29" s="252"/>
      <c r="AN29" s="252"/>
      <c r="AO29" s="252"/>
      <c r="AP29" s="252"/>
      <c r="AQ29" s="252"/>
    </row>
    <row r="30" spans="1:53" ht="18.75">
      <c r="A30" s="387" t="s">
        <v>882</v>
      </c>
      <c r="B30" s="388">
        <v>4.4444444444444446E-2</v>
      </c>
      <c r="C30" s="388">
        <v>6.6666666666666666E-2</v>
      </c>
      <c r="D30" s="388">
        <v>2.2222222222222223E-2</v>
      </c>
      <c r="E30" s="388">
        <v>0</v>
      </c>
      <c r="F30" s="388">
        <v>0</v>
      </c>
      <c r="G30" s="388">
        <v>0</v>
      </c>
      <c r="H30" s="388">
        <v>0.13333333333333333</v>
      </c>
      <c r="L30" s="358">
        <v>12</v>
      </c>
      <c r="M30" s="361">
        <v>0</v>
      </c>
      <c r="N30" s="361">
        <v>2.2222222222222223E-2</v>
      </c>
      <c r="O30" s="361">
        <v>2.2222222222222223E-2</v>
      </c>
      <c r="P30" s="365">
        <v>0</v>
      </c>
      <c r="Q30" s="365">
        <v>0</v>
      </c>
      <c r="R30" s="365">
        <v>0</v>
      </c>
      <c r="S30" s="365">
        <v>0</v>
      </c>
      <c r="T30" s="365">
        <v>0</v>
      </c>
      <c r="U30" s="365">
        <v>0</v>
      </c>
      <c r="V30" s="365">
        <v>0</v>
      </c>
      <c r="W30" s="365">
        <v>0</v>
      </c>
      <c r="X30" s="365">
        <v>0</v>
      </c>
      <c r="Y30" s="365">
        <v>0</v>
      </c>
      <c r="Z30" s="365">
        <v>0</v>
      </c>
      <c r="AA30" s="361">
        <v>0</v>
      </c>
      <c r="AB30" s="365">
        <v>0</v>
      </c>
      <c r="AC30" s="365">
        <v>0</v>
      </c>
      <c r="AD30" s="361">
        <v>0</v>
      </c>
      <c r="AE30" s="361">
        <v>0</v>
      </c>
      <c r="AF30" s="361">
        <v>0</v>
      </c>
      <c r="AJ30" s="419"/>
      <c r="AK30" s="420" t="s">
        <v>827</v>
      </c>
      <c r="AL30" s="420" t="s">
        <v>828</v>
      </c>
      <c r="AM30" s="420" t="s">
        <v>829</v>
      </c>
      <c r="AN30" s="420" t="s">
        <v>830</v>
      </c>
      <c r="AO30" s="420" t="s">
        <v>831</v>
      </c>
      <c r="AP30" s="420" t="s">
        <v>832</v>
      </c>
      <c r="AQ30" s="419"/>
      <c r="AR30" s="252"/>
    </row>
    <row r="31" spans="1:53" ht="18.75">
      <c r="A31" s="387" t="s">
        <v>883</v>
      </c>
      <c r="B31" s="388">
        <v>2.2222222222222223E-2</v>
      </c>
      <c r="C31" s="388">
        <v>0</v>
      </c>
      <c r="D31" s="388">
        <v>2.2222222222222223E-2</v>
      </c>
      <c r="E31" s="388">
        <v>0</v>
      </c>
      <c r="F31" s="388">
        <v>0</v>
      </c>
      <c r="G31" s="388">
        <v>0</v>
      </c>
      <c r="H31" s="388">
        <v>4.4444444444444446E-2</v>
      </c>
      <c r="L31" s="358">
        <v>20</v>
      </c>
      <c r="M31" s="361">
        <v>0</v>
      </c>
      <c r="N31" s="361">
        <v>0</v>
      </c>
      <c r="O31" s="361">
        <v>0</v>
      </c>
      <c r="P31" s="365">
        <v>0</v>
      </c>
      <c r="Q31" s="365">
        <v>0</v>
      </c>
      <c r="R31" s="365">
        <v>0</v>
      </c>
      <c r="S31" s="365">
        <v>0</v>
      </c>
      <c r="T31" s="365">
        <v>0</v>
      </c>
      <c r="U31" s="365">
        <v>0</v>
      </c>
      <c r="V31" s="365">
        <v>0</v>
      </c>
      <c r="W31" s="365">
        <v>0</v>
      </c>
      <c r="X31" s="365">
        <v>0</v>
      </c>
      <c r="Y31" s="365">
        <v>0</v>
      </c>
      <c r="Z31" s="365">
        <v>0</v>
      </c>
      <c r="AA31" s="361">
        <v>2.2222222222222223E-2</v>
      </c>
      <c r="AB31" s="365">
        <v>0</v>
      </c>
      <c r="AC31" s="365">
        <v>0</v>
      </c>
      <c r="AD31" s="361">
        <v>0.1111111111111111</v>
      </c>
      <c r="AE31" s="361">
        <v>2.2222222222222223E-2</v>
      </c>
      <c r="AF31" s="361">
        <v>0</v>
      </c>
      <c r="AJ31" s="421" t="s">
        <v>847</v>
      </c>
      <c r="AK31" s="422">
        <f>AVERAGE(AK7,AT7,AK12,AT12,AK17,AT17,AK22,AT22)</f>
        <v>8.3371646668869523E-2</v>
      </c>
      <c r="AL31" s="422">
        <f t="shared" ref="AL31:AP31" si="45">AVERAGE(AL7,AU7,AL12,AU12,AL17,AU17,AL22,AU22)</f>
        <v>4.8434453326139632E-2</v>
      </c>
      <c r="AM31" s="422">
        <f t="shared" si="45"/>
        <v>1.5528295219344743E-2</v>
      </c>
      <c r="AN31" s="422">
        <f t="shared" si="45"/>
        <v>3.5876510437256974E-2</v>
      </c>
      <c r="AO31" s="422">
        <f t="shared" si="45"/>
        <v>3.4621082202526007E-2</v>
      </c>
      <c r="AP31" s="422">
        <f t="shared" si="45"/>
        <v>1.1021256064613488E-2</v>
      </c>
      <c r="AQ31" s="423">
        <f>SUM(AK31:AP31)</f>
        <v>0.22885324391875037</v>
      </c>
      <c r="AR31" s="252"/>
    </row>
    <row r="32" spans="1:53" ht="18.75">
      <c r="A32" s="346" t="s">
        <v>894</v>
      </c>
      <c r="B32" s="78">
        <v>0</v>
      </c>
      <c r="C32" s="78">
        <v>0</v>
      </c>
      <c r="D32" s="78">
        <v>0</v>
      </c>
      <c r="E32" s="78">
        <v>2.2222222222222223E-2</v>
      </c>
      <c r="F32" s="78">
        <v>0</v>
      </c>
      <c r="G32" s="78">
        <v>0</v>
      </c>
      <c r="H32" s="78">
        <v>2.2222222222222223E-2</v>
      </c>
      <c r="L32" s="358">
        <v>21</v>
      </c>
      <c r="M32" s="361">
        <v>0</v>
      </c>
      <c r="N32" s="361">
        <v>0</v>
      </c>
      <c r="O32" s="361">
        <v>0</v>
      </c>
      <c r="P32" s="365">
        <v>0</v>
      </c>
      <c r="Q32" s="365">
        <v>0</v>
      </c>
      <c r="R32" s="365">
        <v>0</v>
      </c>
      <c r="S32" s="365">
        <v>0</v>
      </c>
      <c r="T32" s="365">
        <v>0</v>
      </c>
      <c r="U32" s="365">
        <v>0</v>
      </c>
      <c r="V32" s="365">
        <v>0</v>
      </c>
      <c r="W32" s="365">
        <v>0</v>
      </c>
      <c r="X32" s="365">
        <v>0</v>
      </c>
      <c r="Y32" s="365">
        <v>0</v>
      </c>
      <c r="Z32" s="365">
        <v>0</v>
      </c>
      <c r="AA32" s="361">
        <v>0</v>
      </c>
      <c r="AB32" s="365">
        <v>0</v>
      </c>
      <c r="AC32" s="365">
        <v>0</v>
      </c>
      <c r="AD32" s="361">
        <v>4.4444444444444446E-2</v>
      </c>
      <c r="AE32" s="361">
        <v>4.4444444444444446E-2</v>
      </c>
      <c r="AF32" s="361">
        <v>6.6666666666666666E-2</v>
      </c>
      <c r="AJ32" s="424" t="s">
        <v>852</v>
      </c>
      <c r="AK32" s="425">
        <f t="shared" ref="AK32:AK33" si="46">AVERAGE(AK8,AT8,AK13,AT13,AK18,AT18,AK23,AT23)</f>
        <v>3.4724098738244204E-2</v>
      </c>
      <c r="AL32" s="425">
        <f t="shared" ref="AL32:AL33" si="47">AVERAGE(AL8,AU8,AL13,AU13,AL18,AU18,AL23,AU23)</f>
        <v>2.8367349441222114E-2</v>
      </c>
      <c r="AM32" s="425">
        <f t="shared" ref="AM32:AM33" si="48">AVERAGE(AM8,AV8,AM13,AV13,AM18,AV18,AM23,AV23)</f>
        <v>9.9729655425219946E-3</v>
      </c>
      <c r="AN32" s="425">
        <f t="shared" ref="AN32:AN33" si="49">AVERAGE(AN8,AW8,AN13,AW13,AN18,AW18,AN23,AW23)</f>
        <v>5.0585124515830734E-2</v>
      </c>
      <c r="AO32" s="425">
        <f t="shared" ref="AO32:AO33" si="50">AVERAGE(AO8,AX8,AO13,AX13,AO18,AX18,AO23,AX23)</f>
        <v>0.13256500400103988</v>
      </c>
      <c r="AP32" s="425">
        <f t="shared" ref="AP32:AP33" si="51">AVERAGE(AP8,AY8,AP13,AY13,AP18,AY18,AP23,AY23)</f>
        <v>4.261363636363636E-3</v>
      </c>
      <c r="AQ32" s="426">
        <f t="shared" ref="AQ32:AQ34" si="52">SUM(AK32:AP32)</f>
        <v>0.26047590587522257</v>
      </c>
      <c r="AR32" s="252"/>
    </row>
    <row r="33" spans="1:44" ht="18.75">
      <c r="A33" s="389" t="s">
        <v>900</v>
      </c>
      <c r="B33" s="390">
        <v>0</v>
      </c>
      <c r="C33" s="390">
        <v>0</v>
      </c>
      <c r="D33" s="390">
        <v>0</v>
      </c>
      <c r="E33" s="390">
        <v>0.1111111111111111</v>
      </c>
      <c r="F33" s="390">
        <v>4.4444444444444446E-2</v>
      </c>
      <c r="G33" s="390">
        <v>0</v>
      </c>
      <c r="H33" s="390">
        <v>0.15555555555555556</v>
      </c>
      <c r="L33" s="358">
        <v>22</v>
      </c>
      <c r="M33" s="361">
        <v>0</v>
      </c>
      <c r="N33" s="361">
        <v>0</v>
      </c>
      <c r="O33" s="361">
        <v>0</v>
      </c>
      <c r="P33" s="365">
        <v>0</v>
      </c>
      <c r="Q33" s="365">
        <v>0</v>
      </c>
      <c r="R33" s="365">
        <v>0</v>
      </c>
      <c r="S33" s="365">
        <v>0</v>
      </c>
      <c r="T33" s="365">
        <v>0</v>
      </c>
      <c r="U33" s="365">
        <v>0</v>
      </c>
      <c r="V33" s="365">
        <v>0</v>
      </c>
      <c r="W33" s="365">
        <v>0</v>
      </c>
      <c r="X33" s="365">
        <v>0</v>
      </c>
      <c r="Y33" s="365">
        <v>0</v>
      </c>
      <c r="Z33" s="365">
        <v>0</v>
      </c>
      <c r="AA33" s="361">
        <v>0</v>
      </c>
      <c r="AB33" s="365">
        <v>0</v>
      </c>
      <c r="AC33" s="365">
        <v>0</v>
      </c>
      <c r="AD33" s="361">
        <v>0</v>
      </c>
      <c r="AE33" s="361">
        <v>8.8888888888888892E-2</v>
      </c>
      <c r="AF33" s="361">
        <v>0.22222222222222221</v>
      </c>
      <c r="AJ33" s="427" t="s">
        <v>850</v>
      </c>
      <c r="AK33" s="428">
        <f t="shared" si="46"/>
        <v>0</v>
      </c>
      <c r="AL33" s="428">
        <f t="shared" si="47"/>
        <v>3.5462776659959758E-3</v>
      </c>
      <c r="AM33" s="428">
        <f t="shared" si="48"/>
        <v>9.2633928571428572E-3</v>
      </c>
      <c r="AN33" s="428">
        <f t="shared" si="49"/>
        <v>0.14081505564182195</v>
      </c>
      <c r="AO33" s="428">
        <f t="shared" si="50"/>
        <v>0.23518305383090474</v>
      </c>
      <c r="AP33" s="428">
        <f t="shared" si="51"/>
        <v>0.12186307021016153</v>
      </c>
      <c r="AQ33" s="429">
        <f t="shared" si="52"/>
        <v>0.51067085020602709</v>
      </c>
      <c r="AR33" s="252"/>
    </row>
    <row r="34" spans="1:44" ht="18.75">
      <c r="A34" s="389" t="s">
        <v>897</v>
      </c>
      <c r="B34" s="390">
        <v>0</v>
      </c>
      <c r="C34" s="390">
        <v>0</v>
      </c>
      <c r="D34" s="390">
        <v>0</v>
      </c>
      <c r="E34" s="390">
        <v>2.2222222222222223E-2</v>
      </c>
      <c r="F34" s="390">
        <v>4.4444444444444446E-2</v>
      </c>
      <c r="G34" s="390">
        <v>8.8888888888888892E-2</v>
      </c>
      <c r="H34" s="390">
        <v>0.15555555555555556</v>
      </c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J34" s="419"/>
      <c r="AK34" s="430">
        <f>SUM(AK31:AK33)</f>
        <v>0.11809574540711373</v>
      </c>
      <c r="AL34" s="430">
        <f t="shared" ref="AL34:AP34" si="53">SUM(AL31:AL33)</f>
        <v>8.0348080433357727E-2</v>
      </c>
      <c r="AM34" s="430">
        <f t="shared" si="53"/>
        <v>3.4764653619009593E-2</v>
      </c>
      <c r="AN34" s="432">
        <f t="shared" si="53"/>
        <v>0.22727669059490965</v>
      </c>
      <c r="AO34" s="432">
        <f t="shared" si="53"/>
        <v>0.40236914003447066</v>
      </c>
      <c r="AP34" s="432">
        <f t="shared" si="53"/>
        <v>0.13714568991113865</v>
      </c>
      <c r="AQ34" s="431">
        <f t="shared" si="52"/>
        <v>1</v>
      </c>
      <c r="AR34" s="252"/>
    </row>
    <row r="35" spans="1:44">
      <c r="A35" s="389" t="s">
        <v>898</v>
      </c>
      <c r="B35" s="390">
        <v>0</v>
      </c>
      <c r="C35" s="390">
        <v>0</v>
      </c>
      <c r="D35" s="390">
        <v>0</v>
      </c>
      <c r="E35" s="390">
        <v>0</v>
      </c>
      <c r="F35" s="390">
        <v>6.6666666666666666E-2</v>
      </c>
      <c r="G35" s="390">
        <v>0.22222222222222221</v>
      </c>
      <c r="H35" s="390">
        <v>0.28888888888888886</v>
      </c>
      <c r="L35" s="373" t="s">
        <v>905</v>
      </c>
      <c r="M35" s="370" t="s">
        <v>881</v>
      </c>
      <c r="N35" s="370" t="s">
        <v>882</v>
      </c>
      <c r="O35" s="370" t="s">
        <v>883</v>
      </c>
      <c r="P35" s="370" t="s">
        <v>884</v>
      </c>
      <c r="Q35" s="370" t="s">
        <v>885</v>
      </c>
      <c r="R35" s="370" t="s">
        <v>886</v>
      </c>
      <c r="S35" s="370" t="s">
        <v>887</v>
      </c>
      <c r="T35" s="370" t="s">
        <v>888</v>
      </c>
      <c r="U35" s="370" t="s">
        <v>901</v>
      </c>
      <c r="V35" s="370" t="s">
        <v>889</v>
      </c>
      <c r="W35" s="370" t="s">
        <v>890</v>
      </c>
      <c r="X35" s="370" t="s">
        <v>891</v>
      </c>
      <c r="Y35" s="370" t="s">
        <v>892</v>
      </c>
      <c r="Z35" s="370" t="s">
        <v>893</v>
      </c>
      <c r="AA35" s="370" t="s">
        <v>894</v>
      </c>
      <c r="AB35" s="370" t="s">
        <v>895</v>
      </c>
      <c r="AC35" s="370" t="s">
        <v>896</v>
      </c>
      <c r="AD35" s="370" t="s">
        <v>900</v>
      </c>
      <c r="AE35" s="370" t="s">
        <v>897</v>
      </c>
      <c r="AF35" s="370" t="s">
        <v>898</v>
      </c>
      <c r="AJ35" s="252"/>
      <c r="AK35" s="252"/>
      <c r="AL35" s="252"/>
      <c r="AM35" s="252"/>
      <c r="AN35" s="252"/>
      <c r="AO35" s="252"/>
      <c r="AP35" s="252"/>
      <c r="AQ35" s="252"/>
      <c r="AR35" s="252"/>
    </row>
    <row r="36" spans="1:44">
      <c r="A36" s="346" t="s">
        <v>675</v>
      </c>
      <c r="B36" s="78">
        <v>0.2</v>
      </c>
      <c r="C36" s="78">
        <v>0.13333333333333333</v>
      </c>
      <c r="D36" s="78">
        <v>4.4444444444444446E-2</v>
      </c>
      <c r="E36" s="78">
        <v>0.15555555555555556</v>
      </c>
      <c r="F36" s="78">
        <v>0.15555555555555556</v>
      </c>
      <c r="G36" s="78">
        <v>0.31111111111111112</v>
      </c>
      <c r="H36" s="78">
        <v>1</v>
      </c>
      <c r="L36" s="371">
        <v>10</v>
      </c>
      <c r="M36" s="372">
        <f>IF(M28&gt;0,1,0)</f>
        <v>1</v>
      </c>
      <c r="N36" s="372">
        <f t="shared" ref="N36:AF41" si="54">IF(N28&gt;0,1,0)</f>
        <v>1</v>
      </c>
      <c r="O36" s="372">
        <f t="shared" si="54"/>
        <v>1</v>
      </c>
      <c r="P36" s="372">
        <f t="shared" si="54"/>
        <v>0</v>
      </c>
      <c r="Q36" s="372">
        <f t="shared" si="54"/>
        <v>0</v>
      </c>
      <c r="R36" s="372">
        <f t="shared" si="54"/>
        <v>0</v>
      </c>
      <c r="S36" s="372">
        <f t="shared" si="54"/>
        <v>0</v>
      </c>
      <c r="T36" s="372">
        <f t="shared" si="54"/>
        <v>0</v>
      </c>
      <c r="U36" s="372">
        <f t="shared" si="54"/>
        <v>0</v>
      </c>
      <c r="V36" s="372">
        <f t="shared" si="54"/>
        <v>0</v>
      </c>
      <c r="W36" s="372">
        <f t="shared" si="54"/>
        <v>0</v>
      </c>
      <c r="X36" s="372">
        <f t="shared" si="54"/>
        <v>0</v>
      </c>
      <c r="Y36" s="372">
        <f t="shared" si="54"/>
        <v>0</v>
      </c>
      <c r="Z36" s="372">
        <f t="shared" si="54"/>
        <v>0</v>
      </c>
      <c r="AA36" s="372">
        <f t="shared" si="54"/>
        <v>0</v>
      </c>
      <c r="AB36" s="372">
        <f t="shared" si="54"/>
        <v>0</v>
      </c>
      <c r="AC36" s="372">
        <f t="shared" si="54"/>
        <v>0</v>
      </c>
      <c r="AD36" s="372">
        <f t="shared" si="54"/>
        <v>0</v>
      </c>
      <c r="AE36" s="372">
        <f t="shared" si="54"/>
        <v>0</v>
      </c>
      <c r="AF36" s="372">
        <f t="shared" si="54"/>
        <v>0</v>
      </c>
    </row>
    <row r="37" spans="1:44">
      <c r="L37" s="371">
        <v>11</v>
      </c>
      <c r="M37" s="372">
        <f t="shared" ref="M37:AB41" si="55">IF(M29&gt;0,1,0)</f>
        <v>1</v>
      </c>
      <c r="N37" s="372">
        <f t="shared" si="55"/>
        <v>1</v>
      </c>
      <c r="O37" s="372">
        <f t="shared" si="55"/>
        <v>0</v>
      </c>
      <c r="P37" s="372">
        <f t="shared" si="55"/>
        <v>0</v>
      </c>
      <c r="Q37" s="372">
        <f t="shared" si="55"/>
        <v>0</v>
      </c>
      <c r="R37" s="372">
        <f t="shared" si="55"/>
        <v>0</v>
      </c>
      <c r="S37" s="372">
        <f t="shared" si="55"/>
        <v>0</v>
      </c>
      <c r="T37" s="372">
        <f t="shared" si="55"/>
        <v>0</v>
      </c>
      <c r="U37" s="372">
        <f t="shared" si="55"/>
        <v>0</v>
      </c>
      <c r="V37" s="372">
        <f t="shared" si="55"/>
        <v>0</v>
      </c>
      <c r="W37" s="372">
        <f t="shared" si="55"/>
        <v>0</v>
      </c>
      <c r="X37" s="372">
        <f t="shared" si="55"/>
        <v>0</v>
      </c>
      <c r="Y37" s="372">
        <f t="shared" si="55"/>
        <v>0</v>
      </c>
      <c r="Z37" s="372">
        <f t="shared" si="55"/>
        <v>0</v>
      </c>
      <c r="AA37" s="372">
        <f t="shared" si="55"/>
        <v>0</v>
      </c>
      <c r="AB37" s="372">
        <f t="shared" si="55"/>
        <v>0</v>
      </c>
      <c r="AC37" s="372">
        <f t="shared" si="54"/>
        <v>0</v>
      </c>
      <c r="AD37" s="372">
        <f t="shared" si="54"/>
        <v>0</v>
      </c>
      <c r="AE37" s="372">
        <f t="shared" si="54"/>
        <v>0</v>
      </c>
      <c r="AF37" s="372">
        <f t="shared" si="54"/>
        <v>0</v>
      </c>
    </row>
    <row r="38" spans="1:44" s="340" customFormat="1">
      <c r="L38" s="371">
        <v>12</v>
      </c>
      <c r="M38" s="372">
        <f t="shared" si="55"/>
        <v>0</v>
      </c>
      <c r="N38" s="372">
        <f t="shared" si="54"/>
        <v>1</v>
      </c>
      <c r="O38" s="372">
        <f t="shared" si="54"/>
        <v>1</v>
      </c>
      <c r="P38" s="372">
        <f t="shared" si="54"/>
        <v>0</v>
      </c>
      <c r="Q38" s="372">
        <f t="shared" si="54"/>
        <v>0</v>
      </c>
      <c r="R38" s="372">
        <f t="shared" si="54"/>
        <v>0</v>
      </c>
      <c r="S38" s="372">
        <f t="shared" si="54"/>
        <v>0</v>
      </c>
      <c r="T38" s="372">
        <f t="shared" si="54"/>
        <v>0</v>
      </c>
      <c r="U38" s="372">
        <f t="shared" si="54"/>
        <v>0</v>
      </c>
      <c r="V38" s="372">
        <f t="shared" si="54"/>
        <v>0</v>
      </c>
      <c r="W38" s="372">
        <f t="shared" si="54"/>
        <v>0</v>
      </c>
      <c r="X38" s="372">
        <f t="shared" si="54"/>
        <v>0</v>
      </c>
      <c r="Y38" s="372">
        <f t="shared" si="54"/>
        <v>0</v>
      </c>
      <c r="Z38" s="372">
        <f t="shared" si="54"/>
        <v>0</v>
      </c>
      <c r="AA38" s="372">
        <f t="shared" si="54"/>
        <v>0</v>
      </c>
      <c r="AB38" s="372">
        <f t="shared" si="54"/>
        <v>0</v>
      </c>
      <c r="AC38" s="372">
        <f t="shared" si="54"/>
        <v>0</v>
      </c>
      <c r="AD38" s="372">
        <f t="shared" si="54"/>
        <v>0</v>
      </c>
      <c r="AE38" s="372">
        <f t="shared" si="54"/>
        <v>0</v>
      </c>
      <c r="AF38" s="372">
        <f t="shared" si="54"/>
        <v>0</v>
      </c>
    </row>
    <row r="39" spans="1:44" s="340" customFormat="1">
      <c r="L39" s="371">
        <v>20</v>
      </c>
      <c r="M39" s="372">
        <f t="shared" si="55"/>
        <v>0</v>
      </c>
      <c r="N39" s="372">
        <f t="shared" si="54"/>
        <v>0</v>
      </c>
      <c r="O39" s="372">
        <f t="shared" si="54"/>
        <v>0</v>
      </c>
      <c r="P39" s="372">
        <f t="shared" si="54"/>
        <v>0</v>
      </c>
      <c r="Q39" s="372">
        <f t="shared" si="54"/>
        <v>0</v>
      </c>
      <c r="R39" s="372">
        <f t="shared" si="54"/>
        <v>0</v>
      </c>
      <c r="S39" s="372">
        <f t="shared" si="54"/>
        <v>0</v>
      </c>
      <c r="T39" s="372">
        <f t="shared" si="54"/>
        <v>0</v>
      </c>
      <c r="U39" s="372">
        <f t="shared" si="54"/>
        <v>0</v>
      </c>
      <c r="V39" s="372">
        <f t="shared" si="54"/>
        <v>0</v>
      </c>
      <c r="W39" s="372">
        <f t="shared" si="54"/>
        <v>0</v>
      </c>
      <c r="X39" s="372">
        <f t="shared" si="54"/>
        <v>0</v>
      </c>
      <c r="Y39" s="372">
        <f t="shared" si="54"/>
        <v>0</v>
      </c>
      <c r="Z39" s="372">
        <f t="shared" si="54"/>
        <v>0</v>
      </c>
      <c r="AA39" s="372">
        <f t="shared" si="54"/>
        <v>1</v>
      </c>
      <c r="AB39" s="372">
        <f t="shared" si="54"/>
        <v>0</v>
      </c>
      <c r="AC39" s="372">
        <f t="shared" si="54"/>
        <v>0</v>
      </c>
      <c r="AD39" s="372">
        <f t="shared" si="54"/>
        <v>1</v>
      </c>
      <c r="AE39" s="372">
        <f t="shared" si="54"/>
        <v>1</v>
      </c>
      <c r="AF39" s="372">
        <f t="shared" si="54"/>
        <v>0</v>
      </c>
    </row>
    <row r="40" spans="1:44" s="340" customFormat="1">
      <c r="L40" s="371">
        <v>21</v>
      </c>
      <c r="M40" s="372">
        <f t="shared" si="55"/>
        <v>0</v>
      </c>
      <c r="N40" s="372">
        <f t="shared" si="54"/>
        <v>0</v>
      </c>
      <c r="O40" s="372">
        <f t="shared" si="54"/>
        <v>0</v>
      </c>
      <c r="P40" s="372">
        <f t="shared" si="54"/>
        <v>0</v>
      </c>
      <c r="Q40" s="372">
        <f t="shared" si="54"/>
        <v>0</v>
      </c>
      <c r="R40" s="372">
        <f t="shared" si="54"/>
        <v>0</v>
      </c>
      <c r="S40" s="372">
        <f t="shared" si="54"/>
        <v>0</v>
      </c>
      <c r="T40" s="372">
        <f t="shared" si="54"/>
        <v>0</v>
      </c>
      <c r="U40" s="372">
        <f t="shared" si="54"/>
        <v>0</v>
      </c>
      <c r="V40" s="372">
        <f t="shared" si="54"/>
        <v>0</v>
      </c>
      <c r="W40" s="372">
        <f t="shared" si="54"/>
        <v>0</v>
      </c>
      <c r="X40" s="372">
        <f t="shared" si="54"/>
        <v>0</v>
      </c>
      <c r="Y40" s="372">
        <f t="shared" si="54"/>
        <v>0</v>
      </c>
      <c r="Z40" s="372">
        <f t="shared" si="54"/>
        <v>0</v>
      </c>
      <c r="AA40" s="372">
        <f t="shared" si="54"/>
        <v>0</v>
      </c>
      <c r="AB40" s="372">
        <f t="shared" si="54"/>
        <v>0</v>
      </c>
      <c r="AC40" s="372">
        <f t="shared" si="54"/>
        <v>0</v>
      </c>
      <c r="AD40" s="372">
        <f t="shared" si="54"/>
        <v>1</v>
      </c>
      <c r="AE40" s="372">
        <f t="shared" si="54"/>
        <v>1</v>
      </c>
      <c r="AF40" s="372">
        <f t="shared" si="54"/>
        <v>1</v>
      </c>
    </row>
    <row r="41" spans="1:44">
      <c r="L41" s="371">
        <v>22</v>
      </c>
      <c r="M41" s="372">
        <f t="shared" si="55"/>
        <v>0</v>
      </c>
      <c r="N41" s="372">
        <f t="shared" si="54"/>
        <v>0</v>
      </c>
      <c r="O41" s="372">
        <f t="shared" si="54"/>
        <v>0</v>
      </c>
      <c r="P41" s="372">
        <f t="shared" si="54"/>
        <v>0</v>
      </c>
      <c r="Q41" s="372">
        <f t="shared" si="54"/>
        <v>0</v>
      </c>
      <c r="R41" s="372">
        <f t="shared" si="54"/>
        <v>0</v>
      </c>
      <c r="S41" s="372">
        <f t="shared" si="54"/>
        <v>0</v>
      </c>
      <c r="T41" s="372">
        <f t="shared" si="54"/>
        <v>0</v>
      </c>
      <c r="U41" s="372">
        <f t="shared" si="54"/>
        <v>0</v>
      </c>
      <c r="V41" s="372">
        <f t="shared" si="54"/>
        <v>0</v>
      </c>
      <c r="W41" s="372">
        <f t="shared" si="54"/>
        <v>0</v>
      </c>
      <c r="X41" s="372">
        <f t="shared" si="54"/>
        <v>0</v>
      </c>
      <c r="Y41" s="372">
        <f t="shared" si="54"/>
        <v>0</v>
      </c>
      <c r="Z41" s="372">
        <f t="shared" si="54"/>
        <v>0</v>
      </c>
      <c r="AA41" s="372">
        <f t="shared" si="54"/>
        <v>0</v>
      </c>
      <c r="AB41" s="372">
        <f t="shared" si="54"/>
        <v>0</v>
      </c>
      <c r="AC41" s="372">
        <f t="shared" si="54"/>
        <v>0</v>
      </c>
      <c r="AD41" s="372">
        <f t="shared" si="54"/>
        <v>0</v>
      </c>
      <c r="AE41" s="372">
        <f t="shared" si="54"/>
        <v>1</v>
      </c>
      <c r="AF41" s="372">
        <f t="shared" si="54"/>
        <v>1</v>
      </c>
    </row>
    <row r="42" spans="1:44" s="340" customFormat="1">
      <c r="L42" s="367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</row>
    <row r="43" spans="1:44">
      <c r="A43" s="346" t="s">
        <v>816</v>
      </c>
    </row>
    <row r="44" spans="1:44">
      <c r="A44" s="144" t="s">
        <v>880</v>
      </c>
      <c r="B44" s="144" t="s">
        <v>826</v>
      </c>
      <c r="L44" s="360" t="s">
        <v>816</v>
      </c>
      <c r="M44" s="362" t="s">
        <v>881</v>
      </c>
      <c r="N44" s="362" t="s">
        <v>882</v>
      </c>
      <c r="O44" s="362" t="s">
        <v>883</v>
      </c>
      <c r="P44" s="362" t="s">
        <v>884</v>
      </c>
      <c r="Q44" s="362" t="s">
        <v>885</v>
      </c>
      <c r="R44" s="362" t="s">
        <v>886</v>
      </c>
      <c r="S44" s="362" t="s">
        <v>887</v>
      </c>
      <c r="T44" s="362" t="s">
        <v>888</v>
      </c>
      <c r="U44" s="362" t="s">
        <v>901</v>
      </c>
      <c r="V44" s="362" t="s">
        <v>889</v>
      </c>
      <c r="W44" s="362" t="s">
        <v>890</v>
      </c>
      <c r="X44" s="362" t="s">
        <v>891</v>
      </c>
      <c r="Y44" s="362" t="s">
        <v>892</v>
      </c>
      <c r="Z44" s="362" t="s">
        <v>893</v>
      </c>
      <c r="AA44" s="362" t="s">
        <v>894</v>
      </c>
      <c r="AB44" s="362" t="s">
        <v>895</v>
      </c>
      <c r="AC44" s="362" t="s">
        <v>896</v>
      </c>
      <c r="AD44" s="362" t="s">
        <v>900</v>
      </c>
      <c r="AE44" s="362" t="s">
        <v>897</v>
      </c>
      <c r="AF44" s="362" t="s">
        <v>898</v>
      </c>
    </row>
    <row r="45" spans="1:44">
      <c r="A45" s="144" t="s">
        <v>674</v>
      </c>
      <c r="B45" s="131">
        <v>10</v>
      </c>
      <c r="C45" s="131">
        <v>20</v>
      </c>
      <c r="D45" s="131">
        <v>21</v>
      </c>
      <c r="E45" s="131">
        <v>22</v>
      </c>
      <c r="F45" s="131" t="s">
        <v>675</v>
      </c>
      <c r="L45" s="358">
        <v>10</v>
      </c>
      <c r="M45" s="365">
        <v>0</v>
      </c>
      <c r="N45" s="365">
        <v>0</v>
      </c>
      <c r="O45" s="365">
        <v>0</v>
      </c>
      <c r="P45" s="365">
        <v>0</v>
      </c>
      <c r="Q45" s="365">
        <v>0</v>
      </c>
      <c r="R45" s="365">
        <v>0</v>
      </c>
      <c r="S45" s="365">
        <v>0</v>
      </c>
      <c r="T45" s="365">
        <v>0</v>
      </c>
      <c r="U45" s="359">
        <v>0</v>
      </c>
      <c r="V45" s="365">
        <v>0</v>
      </c>
      <c r="W45" s="359">
        <v>0</v>
      </c>
      <c r="X45" s="359">
        <v>4.3478260869565216E-2</v>
      </c>
      <c r="Y45" s="359">
        <v>0</v>
      </c>
      <c r="Z45" s="365">
        <v>0</v>
      </c>
      <c r="AA45" s="365">
        <v>0</v>
      </c>
      <c r="AB45" s="365">
        <v>0</v>
      </c>
      <c r="AC45" s="359">
        <v>0</v>
      </c>
      <c r="AD45" s="359">
        <v>0</v>
      </c>
      <c r="AE45" s="359">
        <v>0</v>
      </c>
      <c r="AF45" s="359">
        <v>0</v>
      </c>
    </row>
    <row r="46" spans="1:44">
      <c r="A46" s="346" t="s">
        <v>901</v>
      </c>
      <c r="B46" s="78">
        <v>0</v>
      </c>
      <c r="C46" s="78">
        <v>0</v>
      </c>
      <c r="D46" s="78">
        <v>4.3478260869565216E-2</v>
      </c>
      <c r="E46" s="78">
        <v>0</v>
      </c>
      <c r="F46" s="78">
        <v>4.3478260869565216E-2</v>
      </c>
      <c r="L46" s="358">
        <v>11</v>
      </c>
      <c r="M46" s="365">
        <v>0</v>
      </c>
      <c r="N46" s="365">
        <v>0</v>
      </c>
      <c r="O46" s="365">
        <v>0</v>
      </c>
      <c r="P46" s="365">
        <v>0</v>
      </c>
      <c r="Q46" s="365">
        <v>0</v>
      </c>
      <c r="R46" s="365">
        <v>0</v>
      </c>
      <c r="S46" s="365">
        <v>0</v>
      </c>
      <c r="T46" s="365">
        <v>0</v>
      </c>
      <c r="U46" s="365">
        <v>0</v>
      </c>
      <c r="V46" s="365">
        <v>0</v>
      </c>
      <c r="W46" s="365">
        <v>0</v>
      </c>
      <c r="X46" s="365">
        <v>0</v>
      </c>
      <c r="Y46" s="365">
        <v>0</v>
      </c>
      <c r="Z46" s="365">
        <v>0</v>
      </c>
      <c r="AA46" s="365">
        <v>0</v>
      </c>
      <c r="AB46" s="365">
        <v>0</v>
      </c>
      <c r="AC46" s="365">
        <v>0</v>
      </c>
      <c r="AD46" s="365">
        <v>0</v>
      </c>
      <c r="AE46" s="365">
        <v>0</v>
      </c>
      <c r="AF46" s="365">
        <v>0</v>
      </c>
    </row>
    <row r="47" spans="1:44">
      <c r="A47" s="346" t="s">
        <v>890</v>
      </c>
      <c r="B47" s="78">
        <v>0</v>
      </c>
      <c r="C47" s="78">
        <v>0</v>
      </c>
      <c r="D47" s="78">
        <v>4.3478260869565216E-2</v>
      </c>
      <c r="E47" s="78">
        <v>0</v>
      </c>
      <c r="F47" s="78">
        <v>4.3478260869565216E-2</v>
      </c>
      <c r="L47" s="358">
        <v>12</v>
      </c>
      <c r="M47" s="365">
        <v>0</v>
      </c>
      <c r="N47" s="365">
        <v>0</v>
      </c>
      <c r="O47" s="365">
        <v>0</v>
      </c>
      <c r="P47" s="365">
        <v>0</v>
      </c>
      <c r="Q47" s="365">
        <v>0</v>
      </c>
      <c r="R47" s="365">
        <v>0</v>
      </c>
      <c r="S47" s="365">
        <v>0</v>
      </c>
      <c r="T47" s="365">
        <v>0</v>
      </c>
      <c r="U47" s="365">
        <v>0</v>
      </c>
      <c r="V47" s="365">
        <v>0</v>
      </c>
      <c r="W47" s="365">
        <v>0</v>
      </c>
      <c r="X47" s="365">
        <v>0</v>
      </c>
      <c r="Y47" s="365">
        <v>0</v>
      </c>
      <c r="Z47" s="365">
        <v>0</v>
      </c>
      <c r="AA47" s="365">
        <v>0</v>
      </c>
      <c r="AB47" s="365">
        <v>0</v>
      </c>
      <c r="AC47" s="365">
        <v>0</v>
      </c>
      <c r="AD47" s="365">
        <v>0</v>
      </c>
      <c r="AE47" s="365">
        <v>0</v>
      </c>
      <c r="AF47" s="365">
        <v>0</v>
      </c>
    </row>
    <row r="48" spans="1:44">
      <c r="A48" s="346" t="s">
        <v>891</v>
      </c>
      <c r="B48" s="78">
        <v>4.3478260869565216E-2</v>
      </c>
      <c r="C48" s="78">
        <v>0</v>
      </c>
      <c r="D48" s="78">
        <v>0</v>
      </c>
      <c r="E48" s="78">
        <v>0</v>
      </c>
      <c r="F48" s="78">
        <v>4.3478260869565216E-2</v>
      </c>
      <c r="L48" s="358">
        <v>20</v>
      </c>
      <c r="M48" s="365">
        <v>0</v>
      </c>
      <c r="N48" s="365">
        <v>0</v>
      </c>
      <c r="O48" s="365">
        <v>0</v>
      </c>
      <c r="P48" s="365">
        <v>0</v>
      </c>
      <c r="Q48" s="365">
        <v>0</v>
      </c>
      <c r="R48" s="365">
        <v>0</v>
      </c>
      <c r="S48" s="365">
        <v>0</v>
      </c>
      <c r="T48" s="365">
        <v>0</v>
      </c>
      <c r="U48" s="359">
        <v>0</v>
      </c>
      <c r="V48" s="365">
        <v>0</v>
      </c>
      <c r="W48" s="359">
        <v>0</v>
      </c>
      <c r="X48" s="359">
        <v>0</v>
      </c>
      <c r="Y48" s="359">
        <v>0</v>
      </c>
      <c r="Z48" s="365">
        <v>0</v>
      </c>
      <c r="AA48" s="365">
        <v>0</v>
      </c>
      <c r="AB48" s="365">
        <v>0</v>
      </c>
      <c r="AC48" s="359">
        <v>0</v>
      </c>
      <c r="AD48" s="359">
        <v>4.3478260869565216E-2</v>
      </c>
      <c r="AE48" s="359">
        <v>0.17391304347826086</v>
      </c>
      <c r="AF48" s="359">
        <v>8.6956521739130432E-2</v>
      </c>
    </row>
    <row r="49" spans="1:32">
      <c r="A49" s="346" t="s">
        <v>892</v>
      </c>
      <c r="B49" s="78">
        <v>0</v>
      </c>
      <c r="C49" s="78">
        <v>0</v>
      </c>
      <c r="D49" s="78">
        <v>4.3478260869565216E-2</v>
      </c>
      <c r="E49" s="78">
        <v>0</v>
      </c>
      <c r="F49" s="78">
        <v>4.3478260869565216E-2</v>
      </c>
      <c r="L49" s="358">
        <v>21</v>
      </c>
      <c r="M49" s="365">
        <v>0</v>
      </c>
      <c r="N49" s="365">
        <v>0</v>
      </c>
      <c r="O49" s="365">
        <v>0</v>
      </c>
      <c r="P49" s="365">
        <v>0</v>
      </c>
      <c r="Q49" s="365">
        <v>0</v>
      </c>
      <c r="R49" s="365">
        <v>0</v>
      </c>
      <c r="S49" s="365">
        <v>0</v>
      </c>
      <c r="T49" s="365">
        <v>0</v>
      </c>
      <c r="U49" s="359">
        <v>4.3478260869565216E-2</v>
      </c>
      <c r="V49" s="365">
        <v>0</v>
      </c>
      <c r="W49" s="359">
        <v>4.3478260869565216E-2</v>
      </c>
      <c r="X49" s="359">
        <v>0</v>
      </c>
      <c r="Y49" s="359">
        <v>4.3478260869565216E-2</v>
      </c>
      <c r="Z49" s="365">
        <v>0</v>
      </c>
      <c r="AA49" s="365">
        <v>0</v>
      </c>
      <c r="AB49" s="365">
        <v>0</v>
      </c>
      <c r="AC49" s="359">
        <v>4.3478260869565216E-2</v>
      </c>
      <c r="AD49" s="359">
        <v>8.6956521739130432E-2</v>
      </c>
      <c r="AE49" s="359">
        <v>0</v>
      </c>
      <c r="AF49" s="359">
        <v>0.30434782608695654</v>
      </c>
    </row>
    <row r="50" spans="1:32">
      <c r="A50" s="389" t="s">
        <v>896</v>
      </c>
      <c r="B50" s="390">
        <v>0</v>
      </c>
      <c r="C50" s="390">
        <v>0</v>
      </c>
      <c r="D50" s="390">
        <v>4.3478260869565216E-2</v>
      </c>
      <c r="E50" s="390">
        <v>0</v>
      </c>
      <c r="F50" s="390">
        <v>4.3478260869565216E-2</v>
      </c>
      <c r="L50" s="358">
        <v>22</v>
      </c>
      <c r="M50" s="365">
        <v>0</v>
      </c>
      <c r="N50" s="365">
        <v>0</v>
      </c>
      <c r="O50" s="365">
        <v>0</v>
      </c>
      <c r="P50" s="365">
        <v>0</v>
      </c>
      <c r="Q50" s="365">
        <v>0</v>
      </c>
      <c r="R50" s="365">
        <v>0</v>
      </c>
      <c r="S50" s="365">
        <v>0</v>
      </c>
      <c r="T50" s="365">
        <v>0</v>
      </c>
      <c r="U50" s="359">
        <v>0</v>
      </c>
      <c r="V50" s="365">
        <v>0</v>
      </c>
      <c r="W50" s="359">
        <v>0</v>
      </c>
      <c r="X50" s="359">
        <v>0</v>
      </c>
      <c r="Y50" s="359">
        <v>0</v>
      </c>
      <c r="Z50" s="365">
        <v>0</v>
      </c>
      <c r="AA50" s="365">
        <v>0</v>
      </c>
      <c r="AB50" s="365">
        <v>0</v>
      </c>
      <c r="AC50" s="359">
        <v>0</v>
      </c>
      <c r="AD50" s="359">
        <v>0</v>
      </c>
      <c r="AE50" s="359">
        <v>0</v>
      </c>
      <c r="AF50" s="359">
        <v>8.6956521739130432E-2</v>
      </c>
    </row>
    <row r="51" spans="1:32">
      <c r="A51" s="389" t="s">
        <v>900</v>
      </c>
      <c r="B51" s="390">
        <v>0</v>
      </c>
      <c r="C51" s="390">
        <v>4.3478260869565216E-2</v>
      </c>
      <c r="D51" s="390">
        <v>8.6956521739130432E-2</v>
      </c>
      <c r="E51" s="390">
        <v>0</v>
      </c>
      <c r="F51" s="390">
        <v>0.13043478260869565</v>
      </c>
    </row>
    <row r="52" spans="1:32">
      <c r="A52" s="389" t="s">
        <v>897</v>
      </c>
      <c r="B52" s="390">
        <v>0</v>
      </c>
      <c r="C52" s="390">
        <v>0.17391304347826086</v>
      </c>
      <c r="D52" s="390">
        <v>0</v>
      </c>
      <c r="E52" s="390">
        <v>0</v>
      </c>
      <c r="F52" s="390">
        <v>0.17391304347826086</v>
      </c>
      <c r="L52" s="373" t="s">
        <v>906</v>
      </c>
      <c r="M52" s="370" t="s">
        <v>881</v>
      </c>
      <c r="N52" s="370" t="s">
        <v>882</v>
      </c>
      <c r="O52" s="370" t="s">
        <v>883</v>
      </c>
      <c r="P52" s="370" t="s">
        <v>884</v>
      </c>
      <c r="Q52" s="370" t="s">
        <v>885</v>
      </c>
      <c r="R52" s="370" t="s">
        <v>886</v>
      </c>
      <c r="S52" s="370" t="s">
        <v>887</v>
      </c>
      <c r="T52" s="370" t="s">
        <v>888</v>
      </c>
      <c r="U52" s="370" t="s">
        <v>901</v>
      </c>
      <c r="V52" s="370" t="s">
        <v>889</v>
      </c>
      <c r="W52" s="370" t="s">
        <v>890</v>
      </c>
      <c r="X52" s="370" t="s">
        <v>891</v>
      </c>
      <c r="Y52" s="370" t="s">
        <v>892</v>
      </c>
      <c r="Z52" s="370" t="s">
        <v>893</v>
      </c>
      <c r="AA52" s="370" t="s">
        <v>894</v>
      </c>
      <c r="AB52" s="370" t="s">
        <v>895</v>
      </c>
      <c r="AC52" s="370" t="s">
        <v>896</v>
      </c>
      <c r="AD52" s="370" t="s">
        <v>900</v>
      </c>
      <c r="AE52" s="370" t="s">
        <v>897</v>
      </c>
      <c r="AF52" s="370" t="s">
        <v>898</v>
      </c>
    </row>
    <row r="53" spans="1:32">
      <c r="A53" s="389" t="s">
        <v>898</v>
      </c>
      <c r="B53" s="390">
        <v>0</v>
      </c>
      <c r="C53" s="390">
        <v>8.6956521739130432E-2</v>
      </c>
      <c r="D53" s="390">
        <v>0.30434782608695654</v>
      </c>
      <c r="E53" s="390">
        <v>8.6956521739130432E-2</v>
      </c>
      <c r="F53" s="390">
        <v>0.47826086956521741</v>
      </c>
      <c r="L53" s="371">
        <v>10</v>
      </c>
      <c r="M53" s="372">
        <f>IF(M45&gt;0,1,0)</f>
        <v>0</v>
      </c>
      <c r="N53" s="372">
        <f t="shared" ref="N53:AF53" si="56">IF(N45&gt;0,1,0)</f>
        <v>0</v>
      </c>
      <c r="O53" s="372">
        <f t="shared" si="56"/>
        <v>0</v>
      </c>
      <c r="P53" s="372">
        <f t="shared" si="56"/>
        <v>0</v>
      </c>
      <c r="Q53" s="372">
        <f t="shared" si="56"/>
        <v>0</v>
      </c>
      <c r="R53" s="372">
        <f t="shared" si="56"/>
        <v>0</v>
      </c>
      <c r="S53" s="372">
        <f t="shared" si="56"/>
        <v>0</v>
      </c>
      <c r="T53" s="372">
        <f t="shared" si="56"/>
        <v>0</v>
      </c>
      <c r="U53" s="372">
        <f t="shared" si="56"/>
        <v>0</v>
      </c>
      <c r="V53" s="372">
        <f t="shared" si="56"/>
        <v>0</v>
      </c>
      <c r="W53" s="372">
        <f t="shared" si="56"/>
        <v>0</v>
      </c>
      <c r="X53" s="372">
        <f t="shared" si="56"/>
        <v>1</v>
      </c>
      <c r="Y53" s="372">
        <f t="shared" si="56"/>
        <v>0</v>
      </c>
      <c r="Z53" s="372">
        <f t="shared" si="56"/>
        <v>0</v>
      </c>
      <c r="AA53" s="372">
        <f t="shared" si="56"/>
        <v>0</v>
      </c>
      <c r="AB53" s="372">
        <f t="shared" si="56"/>
        <v>0</v>
      </c>
      <c r="AC53" s="372">
        <f t="shared" si="56"/>
        <v>0</v>
      </c>
      <c r="AD53" s="372">
        <f t="shared" si="56"/>
        <v>0</v>
      </c>
      <c r="AE53" s="372">
        <f t="shared" si="56"/>
        <v>0</v>
      </c>
      <c r="AF53" s="372">
        <f t="shared" si="56"/>
        <v>0</v>
      </c>
    </row>
    <row r="54" spans="1:32">
      <c r="A54" s="346" t="s">
        <v>675</v>
      </c>
      <c r="B54" s="78">
        <v>4.3478260869565216E-2</v>
      </c>
      <c r="C54" s="78">
        <v>0.30434782608695654</v>
      </c>
      <c r="D54" s="78">
        <v>0.56521739130434778</v>
      </c>
      <c r="E54" s="78">
        <v>8.6956521739130432E-2</v>
      </c>
      <c r="F54" s="391">
        <v>1</v>
      </c>
      <c r="L54" s="371">
        <v>11</v>
      </c>
      <c r="M54" s="372">
        <f t="shared" ref="M54:AF54" si="57">IF(M46&gt;0,1,0)</f>
        <v>0</v>
      </c>
      <c r="N54" s="372">
        <f t="shared" si="57"/>
        <v>0</v>
      </c>
      <c r="O54" s="372">
        <f t="shared" si="57"/>
        <v>0</v>
      </c>
      <c r="P54" s="372">
        <f t="shared" si="57"/>
        <v>0</v>
      </c>
      <c r="Q54" s="372">
        <f t="shared" si="57"/>
        <v>0</v>
      </c>
      <c r="R54" s="372">
        <f t="shared" si="57"/>
        <v>0</v>
      </c>
      <c r="S54" s="372">
        <f t="shared" si="57"/>
        <v>0</v>
      </c>
      <c r="T54" s="372">
        <f t="shared" si="57"/>
        <v>0</v>
      </c>
      <c r="U54" s="372">
        <f t="shared" si="57"/>
        <v>0</v>
      </c>
      <c r="V54" s="372">
        <f t="shared" si="57"/>
        <v>0</v>
      </c>
      <c r="W54" s="372">
        <f t="shared" si="57"/>
        <v>0</v>
      </c>
      <c r="X54" s="372">
        <f t="shared" si="57"/>
        <v>0</v>
      </c>
      <c r="Y54" s="372">
        <f t="shared" si="57"/>
        <v>0</v>
      </c>
      <c r="Z54" s="372">
        <f t="shared" si="57"/>
        <v>0</v>
      </c>
      <c r="AA54" s="372">
        <f t="shared" si="57"/>
        <v>0</v>
      </c>
      <c r="AB54" s="372">
        <f t="shared" si="57"/>
        <v>0</v>
      </c>
      <c r="AC54" s="372">
        <f t="shared" si="57"/>
        <v>0</v>
      </c>
      <c r="AD54" s="372">
        <f t="shared" si="57"/>
        <v>0</v>
      </c>
      <c r="AE54" s="372">
        <f t="shared" si="57"/>
        <v>0</v>
      </c>
      <c r="AF54" s="372">
        <f t="shared" si="57"/>
        <v>0</v>
      </c>
    </row>
    <row r="55" spans="1:32">
      <c r="L55" s="371">
        <v>12</v>
      </c>
      <c r="M55" s="372">
        <f t="shared" ref="M55:AF55" si="58">IF(M47&gt;0,1,0)</f>
        <v>0</v>
      </c>
      <c r="N55" s="372">
        <f t="shared" si="58"/>
        <v>0</v>
      </c>
      <c r="O55" s="372">
        <f t="shared" si="58"/>
        <v>0</v>
      </c>
      <c r="P55" s="372">
        <f t="shared" si="58"/>
        <v>0</v>
      </c>
      <c r="Q55" s="372">
        <f t="shared" si="58"/>
        <v>0</v>
      </c>
      <c r="R55" s="372">
        <f t="shared" si="58"/>
        <v>0</v>
      </c>
      <c r="S55" s="372">
        <f t="shared" si="58"/>
        <v>0</v>
      </c>
      <c r="T55" s="372">
        <f t="shared" si="58"/>
        <v>0</v>
      </c>
      <c r="U55" s="372">
        <f t="shared" si="58"/>
        <v>0</v>
      </c>
      <c r="V55" s="372">
        <f t="shared" si="58"/>
        <v>0</v>
      </c>
      <c r="W55" s="372">
        <f t="shared" si="58"/>
        <v>0</v>
      </c>
      <c r="X55" s="372">
        <f t="shared" si="58"/>
        <v>0</v>
      </c>
      <c r="Y55" s="372">
        <f t="shared" si="58"/>
        <v>0</v>
      </c>
      <c r="Z55" s="372">
        <f t="shared" si="58"/>
        <v>0</v>
      </c>
      <c r="AA55" s="372">
        <f t="shared" si="58"/>
        <v>0</v>
      </c>
      <c r="AB55" s="372">
        <f t="shared" si="58"/>
        <v>0</v>
      </c>
      <c r="AC55" s="372">
        <f t="shared" si="58"/>
        <v>0</v>
      </c>
      <c r="AD55" s="372">
        <f t="shared" si="58"/>
        <v>0</v>
      </c>
      <c r="AE55" s="372">
        <f t="shared" si="58"/>
        <v>0</v>
      </c>
      <c r="AF55" s="372">
        <f t="shared" si="58"/>
        <v>0</v>
      </c>
    </row>
    <row r="56" spans="1:32" s="340" customFormat="1">
      <c r="L56" s="371">
        <v>20</v>
      </c>
      <c r="M56" s="372">
        <f t="shared" ref="M56:AF56" si="59">IF(M48&gt;0,1,0)</f>
        <v>0</v>
      </c>
      <c r="N56" s="372">
        <f t="shared" si="59"/>
        <v>0</v>
      </c>
      <c r="O56" s="372">
        <f t="shared" si="59"/>
        <v>0</v>
      </c>
      <c r="P56" s="372">
        <f t="shared" si="59"/>
        <v>0</v>
      </c>
      <c r="Q56" s="372">
        <f t="shared" si="59"/>
        <v>0</v>
      </c>
      <c r="R56" s="372">
        <f t="shared" si="59"/>
        <v>0</v>
      </c>
      <c r="S56" s="372">
        <f t="shared" si="59"/>
        <v>0</v>
      </c>
      <c r="T56" s="372">
        <f t="shared" si="59"/>
        <v>0</v>
      </c>
      <c r="U56" s="372">
        <f t="shared" si="59"/>
        <v>0</v>
      </c>
      <c r="V56" s="372">
        <f t="shared" si="59"/>
        <v>0</v>
      </c>
      <c r="W56" s="372">
        <f t="shared" si="59"/>
        <v>0</v>
      </c>
      <c r="X56" s="372">
        <f t="shared" si="59"/>
        <v>0</v>
      </c>
      <c r="Y56" s="372">
        <f t="shared" si="59"/>
        <v>0</v>
      </c>
      <c r="Z56" s="372">
        <f t="shared" si="59"/>
        <v>0</v>
      </c>
      <c r="AA56" s="372">
        <f t="shared" si="59"/>
        <v>0</v>
      </c>
      <c r="AB56" s="372">
        <f t="shared" si="59"/>
        <v>0</v>
      </c>
      <c r="AC56" s="372">
        <f t="shared" si="59"/>
        <v>0</v>
      </c>
      <c r="AD56" s="372">
        <f t="shared" si="59"/>
        <v>1</v>
      </c>
      <c r="AE56" s="372">
        <f t="shared" si="59"/>
        <v>1</v>
      </c>
      <c r="AF56" s="372">
        <f t="shared" si="59"/>
        <v>1</v>
      </c>
    </row>
    <row r="57" spans="1:32" s="340" customFormat="1">
      <c r="L57" s="371">
        <v>21</v>
      </c>
      <c r="M57" s="372">
        <f t="shared" ref="M57:AF57" si="60">IF(M49&gt;0,1,0)</f>
        <v>0</v>
      </c>
      <c r="N57" s="372">
        <f t="shared" si="60"/>
        <v>0</v>
      </c>
      <c r="O57" s="372">
        <f t="shared" si="60"/>
        <v>0</v>
      </c>
      <c r="P57" s="372">
        <f t="shared" si="60"/>
        <v>0</v>
      </c>
      <c r="Q57" s="372">
        <f t="shared" si="60"/>
        <v>0</v>
      </c>
      <c r="R57" s="372">
        <f t="shared" si="60"/>
        <v>0</v>
      </c>
      <c r="S57" s="372">
        <f t="shared" si="60"/>
        <v>0</v>
      </c>
      <c r="T57" s="372">
        <f t="shared" si="60"/>
        <v>0</v>
      </c>
      <c r="U57" s="372">
        <f t="shared" si="60"/>
        <v>1</v>
      </c>
      <c r="V57" s="372">
        <f t="shared" si="60"/>
        <v>0</v>
      </c>
      <c r="W57" s="372">
        <f t="shared" si="60"/>
        <v>1</v>
      </c>
      <c r="X57" s="372">
        <f t="shared" si="60"/>
        <v>0</v>
      </c>
      <c r="Y57" s="372">
        <f t="shared" si="60"/>
        <v>1</v>
      </c>
      <c r="Z57" s="372">
        <f t="shared" si="60"/>
        <v>0</v>
      </c>
      <c r="AA57" s="372">
        <f t="shared" si="60"/>
        <v>0</v>
      </c>
      <c r="AB57" s="372">
        <f t="shared" si="60"/>
        <v>0</v>
      </c>
      <c r="AC57" s="372">
        <f t="shared" si="60"/>
        <v>1</v>
      </c>
      <c r="AD57" s="372">
        <f t="shared" si="60"/>
        <v>1</v>
      </c>
      <c r="AE57" s="372">
        <f t="shared" si="60"/>
        <v>0</v>
      </c>
      <c r="AF57" s="372">
        <f t="shared" si="60"/>
        <v>1</v>
      </c>
    </row>
    <row r="58" spans="1:32" s="340" customFormat="1">
      <c r="L58" s="371">
        <v>22</v>
      </c>
      <c r="M58" s="372">
        <f t="shared" ref="M58:AF58" si="61">IF(M50&gt;0,1,0)</f>
        <v>0</v>
      </c>
      <c r="N58" s="372">
        <f t="shared" si="61"/>
        <v>0</v>
      </c>
      <c r="O58" s="372">
        <f t="shared" si="61"/>
        <v>0</v>
      </c>
      <c r="P58" s="372">
        <f t="shared" si="61"/>
        <v>0</v>
      </c>
      <c r="Q58" s="372">
        <f t="shared" si="61"/>
        <v>0</v>
      </c>
      <c r="R58" s="372">
        <f t="shared" si="61"/>
        <v>0</v>
      </c>
      <c r="S58" s="372">
        <f t="shared" si="61"/>
        <v>0</v>
      </c>
      <c r="T58" s="372">
        <f t="shared" si="61"/>
        <v>0</v>
      </c>
      <c r="U58" s="372">
        <f t="shared" si="61"/>
        <v>0</v>
      </c>
      <c r="V58" s="372">
        <f t="shared" si="61"/>
        <v>0</v>
      </c>
      <c r="W58" s="372">
        <f t="shared" si="61"/>
        <v>0</v>
      </c>
      <c r="X58" s="372">
        <f t="shared" si="61"/>
        <v>0</v>
      </c>
      <c r="Y58" s="372">
        <f t="shared" si="61"/>
        <v>0</v>
      </c>
      <c r="Z58" s="372">
        <f t="shared" si="61"/>
        <v>0</v>
      </c>
      <c r="AA58" s="372">
        <f t="shared" si="61"/>
        <v>0</v>
      </c>
      <c r="AB58" s="372">
        <f t="shared" si="61"/>
        <v>0</v>
      </c>
      <c r="AC58" s="372">
        <f t="shared" si="61"/>
        <v>0</v>
      </c>
      <c r="AD58" s="372">
        <f t="shared" si="61"/>
        <v>0</v>
      </c>
      <c r="AE58" s="372">
        <f t="shared" si="61"/>
        <v>0</v>
      </c>
      <c r="AF58" s="372">
        <f t="shared" si="61"/>
        <v>1</v>
      </c>
    </row>
    <row r="60" spans="1:32">
      <c r="A60" s="346" t="s">
        <v>810</v>
      </c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</row>
    <row r="61" spans="1:32">
      <c r="A61" s="144" t="s">
        <v>880</v>
      </c>
      <c r="B61" s="144" t="s">
        <v>826</v>
      </c>
      <c r="L61" s="360" t="s">
        <v>810</v>
      </c>
      <c r="M61" s="362" t="s">
        <v>881</v>
      </c>
      <c r="N61" s="362" t="s">
        <v>882</v>
      </c>
      <c r="O61" s="362" t="s">
        <v>883</v>
      </c>
      <c r="P61" s="362" t="s">
        <v>884</v>
      </c>
      <c r="Q61" s="362" t="s">
        <v>885</v>
      </c>
      <c r="R61" s="362" t="s">
        <v>886</v>
      </c>
      <c r="S61" s="362" t="s">
        <v>887</v>
      </c>
      <c r="T61" s="362" t="s">
        <v>888</v>
      </c>
      <c r="U61" s="362" t="s">
        <v>901</v>
      </c>
      <c r="V61" s="362" t="s">
        <v>889</v>
      </c>
      <c r="W61" s="362" t="s">
        <v>890</v>
      </c>
      <c r="X61" s="362" t="s">
        <v>891</v>
      </c>
      <c r="Y61" s="362" t="s">
        <v>892</v>
      </c>
      <c r="Z61" s="362" t="s">
        <v>893</v>
      </c>
      <c r="AA61" s="362" t="s">
        <v>894</v>
      </c>
      <c r="AB61" s="362" t="s">
        <v>895</v>
      </c>
      <c r="AC61" s="362" t="s">
        <v>896</v>
      </c>
      <c r="AD61" s="362" t="s">
        <v>900</v>
      </c>
      <c r="AE61" s="362" t="s">
        <v>897</v>
      </c>
      <c r="AF61" s="362" t="s">
        <v>898</v>
      </c>
    </row>
    <row r="62" spans="1:32">
      <c r="A62" s="144" t="s">
        <v>674</v>
      </c>
      <c r="B62" s="131">
        <v>10</v>
      </c>
      <c r="C62" s="131">
        <v>11</v>
      </c>
      <c r="D62" s="131">
        <v>12</v>
      </c>
      <c r="E62" s="131">
        <v>20</v>
      </c>
      <c r="F62" s="131">
        <v>21</v>
      </c>
      <c r="G62" s="131">
        <v>22</v>
      </c>
      <c r="H62" s="131" t="s">
        <v>675</v>
      </c>
      <c r="L62" s="358">
        <v>10</v>
      </c>
      <c r="M62" s="359">
        <v>0.17419354838709677</v>
      </c>
      <c r="N62" s="359">
        <v>3.2258064516129031E-2</v>
      </c>
      <c r="O62" s="359">
        <v>6.4516129032258064E-3</v>
      </c>
      <c r="P62" s="359">
        <v>1.935483870967742E-2</v>
      </c>
      <c r="Q62" s="359">
        <v>6.4516129032258064E-3</v>
      </c>
      <c r="R62" s="359">
        <v>0</v>
      </c>
      <c r="S62" s="359">
        <v>0</v>
      </c>
      <c r="T62" s="359">
        <v>0</v>
      </c>
      <c r="U62" s="365">
        <v>0</v>
      </c>
      <c r="V62" s="359">
        <v>0</v>
      </c>
      <c r="W62" s="359">
        <v>0</v>
      </c>
      <c r="X62" s="359">
        <v>0</v>
      </c>
      <c r="Y62" s="359">
        <v>0</v>
      </c>
      <c r="Z62" s="359">
        <v>0</v>
      </c>
      <c r="AA62" s="359">
        <v>0</v>
      </c>
      <c r="AB62" s="359">
        <v>0</v>
      </c>
      <c r="AC62" s="359">
        <v>0</v>
      </c>
      <c r="AD62" s="365">
        <v>0</v>
      </c>
      <c r="AE62" s="359">
        <v>0</v>
      </c>
      <c r="AF62" s="359">
        <v>0</v>
      </c>
    </row>
    <row r="63" spans="1:32">
      <c r="A63" s="387" t="s">
        <v>881</v>
      </c>
      <c r="B63" s="388">
        <v>0.17419354838709677</v>
      </c>
      <c r="C63" s="388">
        <v>2.5806451612903226E-2</v>
      </c>
      <c r="D63" s="388">
        <v>6.4516129032258064E-3</v>
      </c>
      <c r="E63" s="388">
        <v>6.4516129032258064E-3</v>
      </c>
      <c r="F63" s="388">
        <v>0</v>
      </c>
      <c r="G63" s="388">
        <v>0</v>
      </c>
      <c r="H63" s="388">
        <v>0.2129032258064516</v>
      </c>
      <c r="L63" s="358">
        <v>11</v>
      </c>
      <c r="M63" s="359">
        <v>2.5806451612903226E-2</v>
      </c>
      <c r="N63" s="359">
        <v>3.870967741935484E-2</v>
      </c>
      <c r="O63" s="359">
        <v>2.5806451612903226E-2</v>
      </c>
      <c r="P63" s="359">
        <v>3.870967741935484E-2</v>
      </c>
      <c r="Q63" s="359">
        <v>6.4516129032258064E-3</v>
      </c>
      <c r="R63" s="359">
        <v>1.935483870967742E-2</v>
      </c>
      <c r="S63" s="359">
        <v>1.2903225806451613E-2</v>
      </c>
      <c r="T63" s="359">
        <v>0</v>
      </c>
      <c r="U63" s="365">
        <v>0</v>
      </c>
      <c r="V63" s="359">
        <v>0</v>
      </c>
      <c r="W63" s="359">
        <v>6.4516129032258064E-3</v>
      </c>
      <c r="X63" s="359">
        <v>0</v>
      </c>
      <c r="Y63" s="359">
        <v>0</v>
      </c>
      <c r="Z63" s="359">
        <v>0</v>
      </c>
      <c r="AA63" s="359">
        <v>0</v>
      </c>
      <c r="AB63" s="359">
        <v>2.5806451612903226E-2</v>
      </c>
      <c r="AC63" s="359">
        <v>0</v>
      </c>
      <c r="AD63" s="365">
        <v>0</v>
      </c>
      <c r="AE63" s="359">
        <v>0</v>
      </c>
      <c r="AF63" s="359">
        <v>0</v>
      </c>
    </row>
    <row r="64" spans="1:32">
      <c r="A64" s="387" t="s">
        <v>882</v>
      </c>
      <c r="B64" s="388">
        <v>3.2258064516129031E-2</v>
      </c>
      <c r="C64" s="388">
        <v>3.870967741935484E-2</v>
      </c>
      <c r="D64" s="388">
        <v>1.935483870967742E-2</v>
      </c>
      <c r="E64" s="388">
        <v>0</v>
      </c>
      <c r="F64" s="388">
        <v>0</v>
      </c>
      <c r="G64" s="388">
        <v>6.4516129032258064E-3</v>
      </c>
      <c r="H64" s="388">
        <v>9.6774193548387094E-2</v>
      </c>
      <c r="L64" s="358">
        <v>12</v>
      </c>
      <c r="M64" s="359">
        <v>6.4516129032258064E-3</v>
      </c>
      <c r="N64" s="359">
        <v>1.935483870967742E-2</v>
      </c>
      <c r="O64" s="359">
        <v>6.4516129032258064E-3</v>
      </c>
      <c r="P64" s="359">
        <v>1.935483870967742E-2</v>
      </c>
      <c r="Q64" s="359">
        <v>1.2903225806451613E-2</v>
      </c>
      <c r="R64" s="359">
        <v>6.4516129032258064E-3</v>
      </c>
      <c r="S64" s="359">
        <v>6.4516129032258064E-3</v>
      </c>
      <c r="T64" s="359">
        <v>0</v>
      </c>
      <c r="U64" s="365">
        <v>0</v>
      </c>
      <c r="V64" s="359">
        <v>0</v>
      </c>
      <c r="W64" s="359">
        <v>0</v>
      </c>
      <c r="X64" s="359">
        <v>0</v>
      </c>
      <c r="Y64" s="359">
        <v>0</v>
      </c>
      <c r="Z64" s="359">
        <v>0</v>
      </c>
      <c r="AA64" s="359">
        <v>0</v>
      </c>
      <c r="AB64" s="359">
        <v>0</v>
      </c>
      <c r="AC64" s="359">
        <v>0</v>
      </c>
      <c r="AD64" s="365">
        <v>0</v>
      </c>
      <c r="AE64" s="359">
        <v>0</v>
      </c>
      <c r="AF64" s="359">
        <v>0</v>
      </c>
    </row>
    <row r="65" spans="1:32">
      <c r="A65" s="387" t="s">
        <v>883</v>
      </c>
      <c r="B65" s="388">
        <v>6.4516129032258064E-3</v>
      </c>
      <c r="C65" s="388">
        <v>2.5806451612903226E-2</v>
      </c>
      <c r="D65" s="388">
        <v>6.4516129032258064E-3</v>
      </c>
      <c r="E65" s="388">
        <v>6.4516129032258064E-3</v>
      </c>
      <c r="F65" s="388">
        <v>1.935483870967742E-2</v>
      </c>
      <c r="G65" s="388">
        <v>0</v>
      </c>
      <c r="H65" s="388">
        <v>6.4516129032258063E-2</v>
      </c>
      <c r="L65" s="358">
        <v>20</v>
      </c>
      <c r="M65" s="359">
        <v>6.4516129032258064E-3</v>
      </c>
      <c r="N65" s="359">
        <v>0</v>
      </c>
      <c r="O65" s="359">
        <v>6.4516129032258064E-3</v>
      </c>
      <c r="P65" s="359">
        <v>0</v>
      </c>
      <c r="Q65" s="359">
        <v>0</v>
      </c>
      <c r="R65" s="359">
        <v>1.2903225806451613E-2</v>
      </c>
      <c r="S65" s="359">
        <v>0</v>
      </c>
      <c r="T65" s="359">
        <v>6.4516129032258064E-3</v>
      </c>
      <c r="U65" s="365">
        <v>0</v>
      </c>
      <c r="V65" s="359">
        <v>6.4516129032258064E-3</v>
      </c>
      <c r="W65" s="359">
        <v>6.4516129032258064E-3</v>
      </c>
      <c r="X65" s="359">
        <v>0</v>
      </c>
      <c r="Y65" s="359">
        <v>0</v>
      </c>
      <c r="Z65" s="359">
        <v>0</v>
      </c>
      <c r="AA65" s="359">
        <v>1.935483870967742E-2</v>
      </c>
      <c r="AB65" s="359">
        <v>0</v>
      </c>
      <c r="AC65" s="359">
        <v>0</v>
      </c>
      <c r="AD65" s="365">
        <v>0</v>
      </c>
      <c r="AE65" s="359">
        <v>0</v>
      </c>
      <c r="AF65" s="359">
        <v>0</v>
      </c>
    </row>
    <row r="66" spans="1:32">
      <c r="A66" s="387" t="s">
        <v>884</v>
      </c>
      <c r="B66" s="388">
        <v>1.935483870967742E-2</v>
      </c>
      <c r="C66" s="388">
        <v>3.870967741935484E-2</v>
      </c>
      <c r="D66" s="388">
        <v>1.935483870967742E-2</v>
      </c>
      <c r="E66" s="388">
        <v>0</v>
      </c>
      <c r="F66" s="388">
        <v>1.2903225806451613E-2</v>
      </c>
      <c r="G66" s="388">
        <v>0</v>
      </c>
      <c r="H66" s="388">
        <v>9.0322580645161285E-2</v>
      </c>
      <c r="L66" s="358">
        <v>21</v>
      </c>
      <c r="M66" s="359">
        <v>0</v>
      </c>
      <c r="N66" s="359">
        <v>0</v>
      </c>
      <c r="O66" s="359">
        <v>1.935483870967742E-2</v>
      </c>
      <c r="P66" s="359">
        <v>1.2903225806451613E-2</v>
      </c>
      <c r="Q66" s="359">
        <v>0</v>
      </c>
      <c r="R66" s="359">
        <v>1.2903225806451613E-2</v>
      </c>
      <c r="S66" s="359">
        <v>0</v>
      </c>
      <c r="T66" s="359">
        <v>6.4516129032258064E-3</v>
      </c>
      <c r="U66" s="365">
        <v>0</v>
      </c>
      <c r="V66" s="359">
        <v>1.2903225806451613E-2</v>
      </c>
      <c r="W66" s="359">
        <v>1.2903225806451613E-2</v>
      </c>
      <c r="X66" s="359">
        <v>6.4516129032258064E-3</v>
      </c>
      <c r="Y66" s="359">
        <v>1.935483870967742E-2</v>
      </c>
      <c r="Z66" s="359">
        <v>1.2903225806451613E-2</v>
      </c>
      <c r="AA66" s="359">
        <v>0.10967741935483871</v>
      </c>
      <c r="AB66" s="359">
        <v>3.2258064516129031E-2</v>
      </c>
      <c r="AC66" s="359">
        <v>3.870967741935484E-2</v>
      </c>
      <c r="AD66" s="365">
        <v>0</v>
      </c>
      <c r="AE66" s="359">
        <v>1.935483870967742E-2</v>
      </c>
      <c r="AF66" s="359">
        <v>3.2258064516129031E-2</v>
      </c>
    </row>
    <row r="67" spans="1:32">
      <c r="A67" s="346" t="s">
        <v>885</v>
      </c>
      <c r="B67" s="78">
        <v>6.4516129032258064E-3</v>
      </c>
      <c r="C67" s="78">
        <v>6.4516129032258064E-3</v>
      </c>
      <c r="D67" s="78">
        <v>1.2903225806451613E-2</v>
      </c>
      <c r="E67" s="78">
        <v>0</v>
      </c>
      <c r="F67" s="78">
        <v>0</v>
      </c>
      <c r="G67" s="78">
        <v>0</v>
      </c>
      <c r="H67" s="78">
        <v>2.5806451612903226E-2</v>
      </c>
      <c r="L67" s="358">
        <v>22</v>
      </c>
      <c r="M67" s="359">
        <v>0</v>
      </c>
      <c r="N67" s="359">
        <v>6.4516129032258064E-3</v>
      </c>
      <c r="O67" s="359">
        <v>0</v>
      </c>
      <c r="P67" s="359">
        <v>0</v>
      </c>
      <c r="Q67" s="359">
        <v>0</v>
      </c>
      <c r="R67" s="359">
        <v>0</v>
      </c>
      <c r="S67" s="359">
        <v>0</v>
      </c>
      <c r="T67" s="359">
        <v>0</v>
      </c>
      <c r="U67" s="365">
        <v>0</v>
      </c>
      <c r="V67" s="359">
        <v>0</v>
      </c>
      <c r="W67" s="359">
        <v>0</v>
      </c>
      <c r="X67" s="359">
        <v>0</v>
      </c>
      <c r="Y67" s="359">
        <v>0</v>
      </c>
      <c r="Z67" s="359">
        <v>0</v>
      </c>
      <c r="AA67" s="359">
        <v>0</v>
      </c>
      <c r="AB67" s="359">
        <v>0</v>
      </c>
      <c r="AC67" s="359">
        <v>3.2258064516129031E-2</v>
      </c>
      <c r="AD67" s="365">
        <v>0</v>
      </c>
      <c r="AE67" s="359">
        <v>0</v>
      </c>
      <c r="AF67" s="359">
        <v>3.2258064516129031E-2</v>
      </c>
    </row>
    <row r="68" spans="1:32">
      <c r="A68" s="346" t="s">
        <v>886</v>
      </c>
      <c r="B68" s="78">
        <v>0</v>
      </c>
      <c r="C68" s="78">
        <v>1.935483870967742E-2</v>
      </c>
      <c r="D68" s="78">
        <v>6.4516129032258064E-3</v>
      </c>
      <c r="E68" s="78">
        <v>1.2903225806451613E-2</v>
      </c>
      <c r="F68" s="78">
        <v>1.2903225806451613E-2</v>
      </c>
      <c r="G68" s="78">
        <v>0</v>
      </c>
      <c r="H68" s="78">
        <v>5.1612903225806452E-2</v>
      </c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59"/>
    </row>
    <row r="69" spans="1:32">
      <c r="A69" s="346" t="s">
        <v>887</v>
      </c>
      <c r="B69" s="78">
        <v>0</v>
      </c>
      <c r="C69" s="78">
        <v>1.2903225806451613E-2</v>
      </c>
      <c r="D69" s="78">
        <v>6.4516129032258064E-3</v>
      </c>
      <c r="E69" s="78">
        <v>0</v>
      </c>
      <c r="F69" s="78">
        <v>0</v>
      </c>
      <c r="G69" s="78">
        <v>0</v>
      </c>
      <c r="H69" s="78">
        <v>1.935483870967742E-2</v>
      </c>
      <c r="L69" s="373" t="s">
        <v>907</v>
      </c>
      <c r="M69" s="370" t="s">
        <v>881</v>
      </c>
      <c r="N69" s="370" t="s">
        <v>882</v>
      </c>
      <c r="O69" s="370" t="s">
        <v>883</v>
      </c>
      <c r="P69" s="370" t="s">
        <v>884</v>
      </c>
      <c r="Q69" s="370" t="s">
        <v>885</v>
      </c>
      <c r="R69" s="370" t="s">
        <v>886</v>
      </c>
      <c r="S69" s="370" t="s">
        <v>887</v>
      </c>
      <c r="T69" s="370" t="s">
        <v>888</v>
      </c>
      <c r="U69" s="370" t="s">
        <v>901</v>
      </c>
      <c r="V69" s="370" t="s">
        <v>889</v>
      </c>
      <c r="W69" s="370" t="s">
        <v>890</v>
      </c>
      <c r="X69" s="370" t="s">
        <v>891</v>
      </c>
      <c r="Y69" s="370" t="s">
        <v>892</v>
      </c>
      <c r="Z69" s="370" t="s">
        <v>893</v>
      </c>
      <c r="AA69" s="370" t="s">
        <v>894</v>
      </c>
      <c r="AB69" s="370" t="s">
        <v>895</v>
      </c>
      <c r="AC69" s="370" t="s">
        <v>896</v>
      </c>
      <c r="AD69" s="370" t="s">
        <v>900</v>
      </c>
      <c r="AE69" s="370" t="s">
        <v>897</v>
      </c>
      <c r="AF69" s="370" t="s">
        <v>898</v>
      </c>
    </row>
    <row r="70" spans="1:32">
      <c r="A70" s="346" t="s">
        <v>888</v>
      </c>
      <c r="B70" s="78">
        <v>0</v>
      </c>
      <c r="C70" s="78">
        <v>0</v>
      </c>
      <c r="D70" s="78">
        <v>0</v>
      </c>
      <c r="E70" s="78">
        <v>6.4516129032258064E-3</v>
      </c>
      <c r="F70" s="78">
        <v>6.4516129032258064E-3</v>
      </c>
      <c r="G70" s="78">
        <v>0</v>
      </c>
      <c r="H70" s="78">
        <v>1.2903225806451613E-2</v>
      </c>
      <c r="L70" s="371">
        <v>10</v>
      </c>
      <c r="M70" s="372">
        <f>IF(M62&gt;0,1,0)</f>
        <v>1</v>
      </c>
      <c r="N70" s="372">
        <f t="shared" ref="N70:AF70" si="62">IF(N62&gt;0,1,0)</f>
        <v>1</v>
      </c>
      <c r="O70" s="372">
        <f t="shared" si="62"/>
        <v>1</v>
      </c>
      <c r="P70" s="372">
        <f t="shared" si="62"/>
        <v>1</v>
      </c>
      <c r="Q70" s="372">
        <f t="shared" si="62"/>
        <v>1</v>
      </c>
      <c r="R70" s="372">
        <f t="shared" si="62"/>
        <v>0</v>
      </c>
      <c r="S70" s="372">
        <f t="shared" si="62"/>
        <v>0</v>
      </c>
      <c r="T70" s="372">
        <f t="shared" si="62"/>
        <v>0</v>
      </c>
      <c r="U70" s="372">
        <f t="shared" si="62"/>
        <v>0</v>
      </c>
      <c r="V70" s="372">
        <f t="shared" si="62"/>
        <v>0</v>
      </c>
      <c r="W70" s="372">
        <f t="shared" si="62"/>
        <v>0</v>
      </c>
      <c r="X70" s="372">
        <f t="shared" si="62"/>
        <v>0</v>
      </c>
      <c r="Y70" s="372">
        <f t="shared" si="62"/>
        <v>0</v>
      </c>
      <c r="Z70" s="372">
        <f t="shared" si="62"/>
        <v>0</v>
      </c>
      <c r="AA70" s="372">
        <f t="shared" si="62"/>
        <v>0</v>
      </c>
      <c r="AB70" s="372">
        <f t="shared" si="62"/>
        <v>0</v>
      </c>
      <c r="AC70" s="372">
        <f t="shared" si="62"/>
        <v>0</v>
      </c>
      <c r="AD70" s="372">
        <f t="shared" si="62"/>
        <v>0</v>
      </c>
      <c r="AE70" s="372">
        <f t="shared" si="62"/>
        <v>0</v>
      </c>
      <c r="AF70" s="372">
        <f t="shared" si="62"/>
        <v>0</v>
      </c>
    </row>
    <row r="71" spans="1:32">
      <c r="A71" s="346" t="s">
        <v>889</v>
      </c>
      <c r="B71" s="78">
        <v>0</v>
      </c>
      <c r="C71" s="78">
        <v>0</v>
      </c>
      <c r="D71" s="78">
        <v>0</v>
      </c>
      <c r="E71" s="78">
        <v>6.4516129032258064E-3</v>
      </c>
      <c r="F71" s="78">
        <v>1.2903225806451613E-2</v>
      </c>
      <c r="G71" s="78">
        <v>0</v>
      </c>
      <c r="H71" s="78">
        <v>1.935483870967742E-2</v>
      </c>
      <c r="L71" s="371">
        <v>11</v>
      </c>
      <c r="M71" s="372">
        <f t="shared" ref="M71:AF71" si="63">IF(M63&gt;0,1,0)</f>
        <v>1</v>
      </c>
      <c r="N71" s="372">
        <f t="shared" si="63"/>
        <v>1</v>
      </c>
      <c r="O71" s="372">
        <f t="shared" si="63"/>
        <v>1</v>
      </c>
      <c r="P71" s="372">
        <f t="shared" si="63"/>
        <v>1</v>
      </c>
      <c r="Q71" s="372">
        <f t="shared" si="63"/>
        <v>1</v>
      </c>
      <c r="R71" s="372">
        <f t="shared" si="63"/>
        <v>1</v>
      </c>
      <c r="S71" s="372">
        <f t="shared" si="63"/>
        <v>1</v>
      </c>
      <c r="T71" s="372">
        <f t="shared" si="63"/>
        <v>0</v>
      </c>
      <c r="U71" s="372">
        <f t="shared" si="63"/>
        <v>0</v>
      </c>
      <c r="V71" s="372">
        <f t="shared" si="63"/>
        <v>0</v>
      </c>
      <c r="W71" s="372">
        <f t="shared" si="63"/>
        <v>1</v>
      </c>
      <c r="X71" s="372">
        <f t="shared" si="63"/>
        <v>0</v>
      </c>
      <c r="Y71" s="372">
        <f t="shared" si="63"/>
        <v>0</v>
      </c>
      <c r="Z71" s="372">
        <f t="shared" si="63"/>
        <v>0</v>
      </c>
      <c r="AA71" s="372">
        <f t="shared" si="63"/>
        <v>0</v>
      </c>
      <c r="AB71" s="372">
        <f t="shared" si="63"/>
        <v>1</v>
      </c>
      <c r="AC71" s="372">
        <f t="shared" si="63"/>
        <v>0</v>
      </c>
      <c r="AD71" s="372">
        <f t="shared" si="63"/>
        <v>0</v>
      </c>
      <c r="AE71" s="372">
        <f t="shared" si="63"/>
        <v>0</v>
      </c>
      <c r="AF71" s="372">
        <f t="shared" si="63"/>
        <v>0</v>
      </c>
    </row>
    <row r="72" spans="1:32">
      <c r="A72" s="346" t="s">
        <v>890</v>
      </c>
      <c r="B72" s="78">
        <v>0</v>
      </c>
      <c r="C72" s="78">
        <v>6.4516129032258064E-3</v>
      </c>
      <c r="D72" s="78">
        <v>0</v>
      </c>
      <c r="E72" s="78">
        <v>6.4516129032258064E-3</v>
      </c>
      <c r="F72" s="78">
        <v>1.2903225806451613E-2</v>
      </c>
      <c r="G72" s="78">
        <v>0</v>
      </c>
      <c r="H72" s="78">
        <v>2.5806451612903226E-2</v>
      </c>
      <c r="L72" s="371">
        <v>12</v>
      </c>
      <c r="M72" s="372">
        <f t="shared" ref="M72:AF72" si="64">IF(M64&gt;0,1,0)</f>
        <v>1</v>
      </c>
      <c r="N72" s="372">
        <f t="shared" si="64"/>
        <v>1</v>
      </c>
      <c r="O72" s="372">
        <f t="shared" si="64"/>
        <v>1</v>
      </c>
      <c r="P72" s="372">
        <f t="shared" si="64"/>
        <v>1</v>
      </c>
      <c r="Q72" s="372">
        <f t="shared" si="64"/>
        <v>1</v>
      </c>
      <c r="R72" s="372">
        <f t="shared" si="64"/>
        <v>1</v>
      </c>
      <c r="S72" s="372">
        <f t="shared" si="64"/>
        <v>1</v>
      </c>
      <c r="T72" s="372">
        <f t="shared" si="64"/>
        <v>0</v>
      </c>
      <c r="U72" s="372">
        <f t="shared" si="64"/>
        <v>0</v>
      </c>
      <c r="V72" s="372">
        <f t="shared" si="64"/>
        <v>0</v>
      </c>
      <c r="W72" s="372">
        <f t="shared" si="64"/>
        <v>0</v>
      </c>
      <c r="X72" s="372">
        <f t="shared" si="64"/>
        <v>0</v>
      </c>
      <c r="Y72" s="372">
        <f t="shared" si="64"/>
        <v>0</v>
      </c>
      <c r="Z72" s="372">
        <f t="shared" si="64"/>
        <v>0</v>
      </c>
      <c r="AA72" s="372">
        <f t="shared" si="64"/>
        <v>0</v>
      </c>
      <c r="AB72" s="372">
        <f t="shared" si="64"/>
        <v>0</v>
      </c>
      <c r="AC72" s="372">
        <f t="shared" si="64"/>
        <v>0</v>
      </c>
      <c r="AD72" s="372">
        <f t="shared" si="64"/>
        <v>0</v>
      </c>
      <c r="AE72" s="372">
        <f t="shared" si="64"/>
        <v>0</v>
      </c>
      <c r="AF72" s="372">
        <f t="shared" si="64"/>
        <v>0</v>
      </c>
    </row>
    <row r="73" spans="1:32">
      <c r="A73" s="346" t="s">
        <v>891</v>
      </c>
      <c r="B73" s="78">
        <v>0</v>
      </c>
      <c r="C73" s="78">
        <v>0</v>
      </c>
      <c r="D73" s="78">
        <v>0</v>
      </c>
      <c r="E73" s="78">
        <v>0</v>
      </c>
      <c r="F73" s="78">
        <v>6.4516129032258064E-3</v>
      </c>
      <c r="G73" s="78">
        <v>0</v>
      </c>
      <c r="H73" s="78">
        <v>6.4516129032258064E-3</v>
      </c>
      <c r="L73" s="371">
        <v>20</v>
      </c>
      <c r="M73" s="372">
        <f t="shared" ref="M73:AF73" si="65">IF(M65&gt;0,1,0)</f>
        <v>1</v>
      </c>
      <c r="N73" s="372">
        <f t="shared" si="65"/>
        <v>0</v>
      </c>
      <c r="O73" s="372">
        <f t="shared" si="65"/>
        <v>1</v>
      </c>
      <c r="P73" s="372">
        <f t="shared" si="65"/>
        <v>0</v>
      </c>
      <c r="Q73" s="372">
        <f t="shared" si="65"/>
        <v>0</v>
      </c>
      <c r="R73" s="372">
        <f t="shared" si="65"/>
        <v>1</v>
      </c>
      <c r="S73" s="372">
        <f t="shared" si="65"/>
        <v>0</v>
      </c>
      <c r="T73" s="372">
        <f t="shared" si="65"/>
        <v>1</v>
      </c>
      <c r="U73" s="372">
        <f t="shared" si="65"/>
        <v>0</v>
      </c>
      <c r="V73" s="372">
        <f t="shared" si="65"/>
        <v>1</v>
      </c>
      <c r="W73" s="372">
        <f t="shared" si="65"/>
        <v>1</v>
      </c>
      <c r="X73" s="372">
        <f t="shared" si="65"/>
        <v>0</v>
      </c>
      <c r="Y73" s="372">
        <f t="shared" si="65"/>
        <v>0</v>
      </c>
      <c r="Z73" s="372">
        <f t="shared" si="65"/>
        <v>0</v>
      </c>
      <c r="AA73" s="372">
        <f t="shared" si="65"/>
        <v>1</v>
      </c>
      <c r="AB73" s="372">
        <f t="shared" si="65"/>
        <v>0</v>
      </c>
      <c r="AC73" s="372">
        <f t="shared" si="65"/>
        <v>0</v>
      </c>
      <c r="AD73" s="372">
        <f t="shared" si="65"/>
        <v>0</v>
      </c>
      <c r="AE73" s="372">
        <f t="shared" si="65"/>
        <v>0</v>
      </c>
      <c r="AF73" s="372">
        <f t="shared" si="65"/>
        <v>0</v>
      </c>
    </row>
    <row r="74" spans="1:32">
      <c r="A74" s="346" t="s">
        <v>892</v>
      </c>
      <c r="B74" s="78">
        <v>0</v>
      </c>
      <c r="C74" s="78">
        <v>0</v>
      </c>
      <c r="D74" s="78">
        <v>0</v>
      </c>
      <c r="E74" s="78">
        <v>0</v>
      </c>
      <c r="F74" s="78">
        <v>1.935483870967742E-2</v>
      </c>
      <c r="G74" s="78">
        <v>0</v>
      </c>
      <c r="H74" s="78">
        <v>1.935483870967742E-2</v>
      </c>
      <c r="L74" s="371">
        <v>21</v>
      </c>
      <c r="M74" s="372">
        <f t="shared" ref="M74:AF74" si="66">IF(M66&gt;0,1,0)</f>
        <v>0</v>
      </c>
      <c r="N74" s="372">
        <f t="shared" si="66"/>
        <v>0</v>
      </c>
      <c r="O74" s="372">
        <f t="shared" si="66"/>
        <v>1</v>
      </c>
      <c r="P74" s="372">
        <f t="shared" si="66"/>
        <v>1</v>
      </c>
      <c r="Q74" s="372">
        <f t="shared" si="66"/>
        <v>0</v>
      </c>
      <c r="R74" s="372">
        <f t="shared" si="66"/>
        <v>1</v>
      </c>
      <c r="S74" s="372">
        <f t="shared" si="66"/>
        <v>0</v>
      </c>
      <c r="T74" s="372">
        <f t="shared" si="66"/>
        <v>1</v>
      </c>
      <c r="U74" s="372">
        <f t="shared" si="66"/>
        <v>0</v>
      </c>
      <c r="V74" s="372">
        <f t="shared" si="66"/>
        <v>1</v>
      </c>
      <c r="W74" s="372">
        <f t="shared" si="66"/>
        <v>1</v>
      </c>
      <c r="X74" s="372">
        <f t="shared" si="66"/>
        <v>1</v>
      </c>
      <c r="Y74" s="372">
        <f t="shared" si="66"/>
        <v>1</v>
      </c>
      <c r="Z74" s="372">
        <f t="shared" si="66"/>
        <v>1</v>
      </c>
      <c r="AA74" s="372">
        <f t="shared" si="66"/>
        <v>1</v>
      </c>
      <c r="AB74" s="372">
        <f t="shared" si="66"/>
        <v>1</v>
      </c>
      <c r="AC74" s="372">
        <f t="shared" si="66"/>
        <v>1</v>
      </c>
      <c r="AD74" s="372">
        <f t="shared" si="66"/>
        <v>0</v>
      </c>
      <c r="AE74" s="372">
        <f t="shared" si="66"/>
        <v>1</v>
      </c>
      <c r="AF74" s="372">
        <f t="shared" si="66"/>
        <v>1</v>
      </c>
    </row>
    <row r="75" spans="1:32">
      <c r="A75" s="346" t="s">
        <v>893</v>
      </c>
      <c r="B75" s="78">
        <v>0</v>
      </c>
      <c r="C75" s="78">
        <v>0</v>
      </c>
      <c r="D75" s="78">
        <v>0</v>
      </c>
      <c r="E75" s="78">
        <v>0</v>
      </c>
      <c r="F75" s="78">
        <v>1.2903225806451613E-2</v>
      </c>
      <c r="G75" s="78">
        <v>0</v>
      </c>
      <c r="H75" s="78">
        <v>1.2903225806451613E-2</v>
      </c>
      <c r="L75" s="371">
        <v>22</v>
      </c>
      <c r="M75" s="372">
        <f t="shared" ref="M75:AF75" si="67">IF(M67&gt;0,1,0)</f>
        <v>0</v>
      </c>
      <c r="N75" s="372">
        <f t="shared" si="67"/>
        <v>1</v>
      </c>
      <c r="O75" s="372">
        <f t="shared" si="67"/>
        <v>0</v>
      </c>
      <c r="P75" s="372">
        <f t="shared" si="67"/>
        <v>0</v>
      </c>
      <c r="Q75" s="372">
        <f t="shared" si="67"/>
        <v>0</v>
      </c>
      <c r="R75" s="372">
        <f t="shared" si="67"/>
        <v>0</v>
      </c>
      <c r="S75" s="372">
        <f t="shared" si="67"/>
        <v>0</v>
      </c>
      <c r="T75" s="372">
        <f t="shared" si="67"/>
        <v>0</v>
      </c>
      <c r="U75" s="372">
        <f t="shared" si="67"/>
        <v>0</v>
      </c>
      <c r="V75" s="372">
        <f t="shared" si="67"/>
        <v>0</v>
      </c>
      <c r="W75" s="372">
        <f t="shared" si="67"/>
        <v>0</v>
      </c>
      <c r="X75" s="372">
        <f t="shared" si="67"/>
        <v>0</v>
      </c>
      <c r="Y75" s="372">
        <f t="shared" si="67"/>
        <v>0</v>
      </c>
      <c r="Z75" s="372">
        <f t="shared" si="67"/>
        <v>0</v>
      </c>
      <c r="AA75" s="372">
        <f t="shared" si="67"/>
        <v>0</v>
      </c>
      <c r="AB75" s="372">
        <f t="shared" si="67"/>
        <v>0</v>
      </c>
      <c r="AC75" s="372">
        <f t="shared" si="67"/>
        <v>1</v>
      </c>
      <c r="AD75" s="372">
        <f t="shared" si="67"/>
        <v>0</v>
      </c>
      <c r="AE75" s="372">
        <f t="shared" si="67"/>
        <v>0</v>
      </c>
      <c r="AF75" s="372">
        <f t="shared" si="67"/>
        <v>1</v>
      </c>
    </row>
    <row r="76" spans="1:32">
      <c r="A76" s="346" t="s">
        <v>894</v>
      </c>
      <c r="B76" s="78">
        <v>0</v>
      </c>
      <c r="C76" s="78">
        <v>0</v>
      </c>
      <c r="D76" s="78">
        <v>0</v>
      </c>
      <c r="E76" s="78">
        <v>1.935483870967742E-2</v>
      </c>
      <c r="F76" s="78">
        <v>0.10967741935483871</v>
      </c>
      <c r="G76" s="78">
        <v>0</v>
      </c>
      <c r="H76" s="78">
        <v>0.12903225806451613</v>
      </c>
    </row>
    <row r="77" spans="1:32">
      <c r="A77" s="346" t="s">
        <v>895</v>
      </c>
      <c r="B77" s="78">
        <v>0</v>
      </c>
      <c r="C77" s="78">
        <v>2.5806451612903226E-2</v>
      </c>
      <c r="D77" s="78">
        <v>0</v>
      </c>
      <c r="E77" s="78">
        <v>0</v>
      </c>
      <c r="F77" s="78">
        <v>3.2258064516129031E-2</v>
      </c>
      <c r="G77" s="78">
        <v>0</v>
      </c>
      <c r="H77" s="78">
        <v>5.8064516129032261E-2</v>
      </c>
    </row>
    <row r="78" spans="1:32">
      <c r="A78" s="389" t="s">
        <v>896</v>
      </c>
      <c r="B78" s="390">
        <v>0</v>
      </c>
      <c r="C78" s="390">
        <v>0</v>
      </c>
      <c r="D78" s="390">
        <v>0</v>
      </c>
      <c r="E78" s="390">
        <v>0</v>
      </c>
      <c r="F78" s="390">
        <v>3.870967741935484E-2</v>
      </c>
      <c r="G78" s="390">
        <v>3.2258064516129031E-2</v>
      </c>
      <c r="H78" s="390">
        <v>7.0967741935483872E-2</v>
      </c>
    </row>
    <row r="79" spans="1:32">
      <c r="A79" s="389" t="s">
        <v>897</v>
      </c>
      <c r="B79" s="390">
        <v>0</v>
      </c>
      <c r="C79" s="390">
        <v>0</v>
      </c>
      <c r="D79" s="390">
        <v>0</v>
      </c>
      <c r="E79" s="390">
        <v>0</v>
      </c>
      <c r="F79" s="390">
        <v>1.935483870967742E-2</v>
      </c>
      <c r="G79" s="390">
        <v>0</v>
      </c>
      <c r="H79" s="390">
        <v>1.935483870967742E-2</v>
      </c>
    </row>
    <row r="80" spans="1:32">
      <c r="A80" s="389" t="s">
        <v>898</v>
      </c>
      <c r="B80" s="390">
        <v>0</v>
      </c>
      <c r="C80" s="390">
        <v>0</v>
      </c>
      <c r="D80" s="390">
        <v>0</v>
      </c>
      <c r="E80" s="390">
        <v>0</v>
      </c>
      <c r="F80" s="390">
        <v>3.2258064516129031E-2</v>
      </c>
      <c r="G80" s="390">
        <v>3.2258064516129031E-2</v>
      </c>
      <c r="H80" s="390">
        <v>6.4516129032258063E-2</v>
      </c>
    </row>
    <row r="81" spans="1:32">
      <c r="A81" s="346" t="s">
        <v>675</v>
      </c>
      <c r="B81" s="78">
        <v>0.23870967741935484</v>
      </c>
      <c r="C81" s="78">
        <v>0.2</v>
      </c>
      <c r="D81" s="78">
        <v>7.7419354838709681E-2</v>
      </c>
      <c r="E81" s="78">
        <v>6.4516129032258063E-2</v>
      </c>
      <c r="F81" s="78">
        <v>0.34838709677419355</v>
      </c>
      <c r="G81" s="78">
        <v>7.0967741935483872E-2</v>
      </c>
      <c r="H81" s="78">
        <v>1</v>
      </c>
    </row>
    <row r="85" spans="1:32" s="340" customFormat="1">
      <c r="A85" s="346" t="s">
        <v>811</v>
      </c>
    </row>
    <row r="86" spans="1:32">
      <c r="A86" s="144" t="s">
        <v>880</v>
      </c>
      <c r="B86" s="144" t="s">
        <v>826</v>
      </c>
      <c r="L86" s="360" t="s">
        <v>811</v>
      </c>
      <c r="M86" s="362" t="s">
        <v>881</v>
      </c>
      <c r="N86" s="362" t="s">
        <v>882</v>
      </c>
      <c r="O86" s="362" t="s">
        <v>883</v>
      </c>
      <c r="P86" s="362" t="s">
        <v>884</v>
      </c>
      <c r="Q86" s="362" t="s">
        <v>885</v>
      </c>
      <c r="R86" s="362" t="s">
        <v>886</v>
      </c>
      <c r="S86" s="362" t="s">
        <v>887</v>
      </c>
      <c r="T86" s="362" t="s">
        <v>888</v>
      </c>
      <c r="U86" s="362" t="s">
        <v>901</v>
      </c>
      <c r="V86" s="362" t="s">
        <v>889</v>
      </c>
      <c r="W86" s="362" t="s">
        <v>890</v>
      </c>
      <c r="X86" s="362" t="s">
        <v>891</v>
      </c>
      <c r="Y86" s="362" t="s">
        <v>892</v>
      </c>
      <c r="Z86" s="362" t="s">
        <v>893</v>
      </c>
      <c r="AA86" s="362" t="s">
        <v>894</v>
      </c>
      <c r="AB86" s="362" t="s">
        <v>895</v>
      </c>
      <c r="AC86" s="362" t="s">
        <v>896</v>
      </c>
      <c r="AD86" s="362" t="s">
        <v>900</v>
      </c>
      <c r="AE86" s="362" t="s">
        <v>897</v>
      </c>
      <c r="AF86" s="362" t="s">
        <v>898</v>
      </c>
    </row>
    <row r="87" spans="1:32">
      <c r="A87" s="144" t="s">
        <v>674</v>
      </c>
      <c r="B87" s="131">
        <v>10</v>
      </c>
      <c r="C87" s="131">
        <v>11</v>
      </c>
      <c r="D87" s="131">
        <v>12</v>
      </c>
      <c r="E87" s="131">
        <v>20</v>
      </c>
      <c r="F87" s="131">
        <v>21</v>
      </c>
      <c r="G87" s="131">
        <v>22</v>
      </c>
      <c r="H87" s="131" t="s">
        <v>675</v>
      </c>
      <c r="L87" s="358">
        <v>10</v>
      </c>
      <c r="M87" s="359">
        <v>0.11267605633802817</v>
      </c>
      <c r="N87" s="359">
        <v>1.4084507042253521E-2</v>
      </c>
      <c r="O87" s="365">
        <v>0</v>
      </c>
      <c r="P87" s="359">
        <v>0</v>
      </c>
      <c r="Q87" s="359">
        <v>1.4084507042253521E-2</v>
      </c>
      <c r="R87" s="359">
        <v>0</v>
      </c>
      <c r="S87" s="359">
        <v>0</v>
      </c>
      <c r="T87" s="365">
        <v>0</v>
      </c>
      <c r="U87" s="359">
        <v>0</v>
      </c>
      <c r="V87" s="359">
        <v>0</v>
      </c>
      <c r="W87" s="365">
        <v>0</v>
      </c>
      <c r="X87" s="359">
        <v>0</v>
      </c>
      <c r="Y87" s="359">
        <v>0</v>
      </c>
      <c r="Z87" s="359">
        <v>0</v>
      </c>
      <c r="AA87" s="359">
        <v>0</v>
      </c>
      <c r="AB87" s="359">
        <v>0</v>
      </c>
      <c r="AC87" s="359">
        <v>0</v>
      </c>
      <c r="AD87" s="359">
        <v>0</v>
      </c>
      <c r="AE87" s="359">
        <v>0</v>
      </c>
      <c r="AF87" s="359">
        <v>0</v>
      </c>
    </row>
    <row r="88" spans="1:32">
      <c r="A88" s="387" t="s">
        <v>881</v>
      </c>
      <c r="B88" s="388">
        <v>0.11267605633802817</v>
      </c>
      <c r="C88" s="388">
        <v>2.8169014084507043E-2</v>
      </c>
      <c r="D88" s="388">
        <v>0</v>
      </c>
      <c r="E88" s="388">
        <v>0</v>
      </c>
      <c r="F88" s="388">
        <v>0</v>
      </c>
      <c r="G88" s="388">
        <v>0</v>
      </c>
      <c r="H88" s="388">
        <v>0.14084507042253522</v>
      </c>
      <c r="L88" s="358">
        <v>11</v>
      </c>
      <c r="M88" s="359">
        <v>2.8169014084507043E-2</v>
      </c>
      <c r="N88" s="359">
        <v>1.4084507042253521E-2</v>
      </c>
      <c r="O88" s="365">
        <v>0</v>
      </c>
      <c r="P88" s="359">
        <v>2.8169014084507043E-2</v>
      </c>
      <c r="Q88" s="359">
        <v>2.8169014084507043E-2</v>
      </c>
      <c r="R88" s="359">
        <v>0</v>
      </c>
      <c r="S88" s="359">
        <v>0</v>
      </c>
      <c r="T88" s="365">
        <v>0</v>
      </c>
      <c r="U88" s="359">
        <v>0</v>
      </c>
      <c r="V88" s="359">
        <v>0</v>
      </c>
      <c r="W88" s="365">
        <v>0</v>
      </c>
      <c r="X88" s="359">
        <v>0</v>
      </c>
      <c r="Y88" s="359">
        <v>0</v>
      </c>
      <c r="Z88" s="359">
        <v>0</v>
      </c>
      <c r="AA88" s="359">
        <v>1.4084507042253521E-2</v>
      </c>
      <c r="AB88" s="359">
        <v>0</v>
      </c>
      <c r="AC88" s="359">
        <v>0</v>
      </c>
      <c r="AD88" s="359">
        <v>0</v>
      </c>
      <c r="AE88" s="359">
        <v>1.4084507042253521E-2</v>
      </c>
      <c r="AF88" s="359">
        <v>0</v>
      </c>
    </row>
    <row r="89" spans="1:32">
      <c r="A89" s="387" t="s">
        <v>882</v>
      </c>
      <c r="B89" s="388">
        <v>1.4084507042253521E-2</v>
      </c>
      <c r="C89" s="388">
        <v>1.4084507042253521E-2</v>
      </c>
      <c r="D89" s="388">
        <v>1.4084507042253521E-2</v>
      </c>
      <c r="E89" s="388">
        <v>1.4084507042253521E-2</v>
      </c>
      <c r="F89" s="388">
        <v>1.4084507042253521E-2</v>
      </c>
      <c r="G89" s="388">
        <v>1.4084507042253521E-2</v>
      </c>
      <c r="H89" s="388">
        <v>8.4507042253521125E-2</v>
      </c>
      <c r="L89" s="358">
        <v>12</v>
      </c>
      <c r="M89" s="359">
        <v>0</v>
      </c>
      <c r="N89" s="359">
        <v>1.4084507042253521E-2</v>
      </c>
      <c r="O89" s="365">
        <v>0</v>
      </c>
      <c r="P89" s="359">
        <v>1.4084507042253521E-2</v>
      </c>
      <c r="Q89" s="359">
        <v>0</v>
      </c>
      <c r="R89" s="359">
        <v>0</v>
      </c>
      <c r="S89" s="359">
        <v>0</v>
      </c>
      <c r="T89" s="365">
        <v>0</v>
      </c>
      <c r="U89" s="359">
        <v>0</v>
      </c>
      <c r="V89" s="359">
        <v>0</v>
      </c>
      <c r="W89" s="365">
        <v>0</v>
      </c>
      <c r="X89" s="359">
        <v>0</v>
      </c>
      <c r="Y89" s="359">
        <v>0</v>
      </c>
      <c r="Z89" s="359">
        <v>0</v>
      </c>
      <c r="AA89" s="359">
        <v>0</v>
      </c>
      <c r="AB89" s="359">
        <v>0</v>
      </c>
      <c r="AC89" s="359">
        <v>0</v>
      </c>
      <c r="AD89" s="359">
        <v>0</v>
      </c>
      <c r="AE89" s="359">
        <v>0</v>
      </c>
      <c r="AF89" s="359">
        <v>0</v>
      </c>
    </row>
    <row r="90" spans="1:32">
      <c r="A90" s="387" t="s">
        <v>884</v>
      </c>
      <c r="B90" s="388">
        <v>0</v>
      </c>
      <c r="C90" s="388">
        <v>2.8169014084507043E-2</v>
      </c>
      <c r="D90" s="388">
        <v>1.4084507042253521E-2</v>
      </c>
      <c r="E90" s="388">
        <v>0</v>
      </c>
      <c r="F90" s="388">
        <v>4.2253521126760563E-2</v>
      </c>
      <c r="G90" s="388">
        <v>0</v>
      </c>
      <c r="H90" s="388">
        <v>8.4507042253521125E-2</v>
      </c>
      <c r="L90" s="358">
        <v>20</v>
      </c>
      <c r="M90" s="359">
        <v>0</v>
      </c>
      <c r="N90" s="359">
        <v>1.4084507042253521E-2</v>
      </c>
      <c r="O90" s="365">
        <v>0</v>
      </c>
      <c r="P90" s="359">
        <v>0</v>
      </c>
      <c r="Q90" s="359">
        <v>0</v>
      </c>
      <c r="R90" s="359">
        <v>0</v>
      </c>
      <c r="S90" s="359">
        <v>1.4084507042253521E-2</v>
      </c>
      <c r="T90" s="365">
        <v>0</v>
      </c>
      <c r="U90" s="359">
        <v>0</v>
      </c>
      <c r="V90" s="359">
        <v>0</v>
      </c>
      <c r="W90" s="365">
        <v>0</v>
      </c>
      <c r="X90" s="359">
        <v>0</v>
      </c>
      <c r="Y90" s="359">
        <v>0</v>
      </c>
      <c r="Z90" s="359">
        <v>0</v>
      </c>
      <c r="AA90" s="359">
        <v>0</v>
      </c>
      <c r="AB90" s="359">
        <v>0</v>
      </c>
      <c r="AC90" s="359">
        <v>0</v>
      </c>
      <c r="AD90" s="359">
        <v>0</v>
      </c>
      <c r="AE90" s="359">
        <v>0</v>
      </c>
      <c r="AF90" s="359">
        <v>0</v>
      </c>
    </row>
    <row r="91" spans="1:32">
      <c r="A91" s="346" t="s">
        <v>885</v>
      </c>
      <c r="B91" s="78">
        <v>1.4084507042253521E-2</v>
      </c>
      <c r="C91" s="78">
        <v>2.8169014084507043E-2</v>
      </c>
      <c r="D91" s="78">
        <v>0</v>
      </c>
      <c r="E91" s="78">
        <v>0</v>
      </c>
      <c r="F91" s="78">
        <v>1.4084507042253521E-2</v>
      </c>
      <c r="G91" s="78">
        <v>0</v>
      </c>
      <c r="H91" s="78">
        <v>5.6338028169014086E-2</v>
      </c>
      <c r="L91" s="358">
        <v>21</v>
      </c>
      <c r="M91" s="359">
        <v>0</v>
      </c>
      <c r="N91" s="359">
        <v>1.4084507042253521E-2</v>
      </c>
      <c r="O91" s="365">
        <v>0</v>
      </c>
      <c r="P91" s="359">
        <v>4.2253521126760563E-2</v>
      </c>
      <c r="Q91" s="359">
        <v>1.4084507042253521E-2</v>
      </c>
      <c r="R91" s="359">
        <v>1.4084507042253521E-2</v>
      </c>
      <c r="S91" s="359">
        <v>7.0422535211267609E-2</v>
      </c>
      <c r="T91" s="365">
        <v>0</v>
      </c>
      <c r="U91" s="359">
        <v>2.8169014084507043E-2</v>
      </c>
      <c r="V91" s="359">
        <v>2.8169014084507043E-2</v>
      </c>
      <c r="W91" s="365">
        <v>0</v>
      </c>
      <c r="X91" s="359">
        <v>1.4084507042253521E-2</v>
      </c>
      <c r="Y91" s="359">
        <v>4.2253521126760563E-2</v>
      </c>
      <c r="Z91" s="359">
        <v>8.4507042253521125E-2</v>
      </c>
      <c r="AA91" s="359">
        <v>0</v>
      </c>
      <c r="AB91" s="359">
        <v>1.4084507042253521E-2</v>
      </c>
      <c r="AC91" s="359">
        <v>7.0422535211267609E-2</v>
      </c>
      <c r="AD91" s="359">
        <v>4.2253521126760563E-2</v>
      </c>
      <c r="AE91" s="359">
        <v>1.4084507042253521E-2</v>
      </c>
      <c r="AF91" s="359">
        <v>0.14084507042253522</v>
      </c>
    </row>
    <row r="92" spans="1:32">
      <c r="A92" s="346" t="s">
        <v>886</v>
      </c>
      <c r="B92" s="78">
        <v>0</v>
      </c>
      <c r="C92" s="78">
        <v>0</v>
      </c>
      <c r="D92" s="78">
        <v>0</v>
      </c>
      <c r="E92" s="78">
        <v>0</v>
      </c>
      <c r="F92" s="78">
        <v>1.4084507042253521E-2</v>
      </c>
      <c r="G92" s="78">
        <v>0</v>
      </c>
      <c r="H92" s="78">
        <v>1.4084507042253521E-2</v>
      </c>
      <c r="L92" s="358">
        <v>22</v>
      </c>
      <c r="M92" s="359">
        <v>0</v>
      </c>
      <c r="N92" s="359">
        <v>1.4084507042253521E-2</v>
      </c>
      <c r="O92" s="365">
        <v>0</v>
      </c>
      <c r="P92" s="359">
        <v>0</v>
      </c>
      <c r="Q92" s="359">
        <v>0</v>
      </c>
      <c r="R92" s="359">
        <v>0</v>
      </c>
      <c r="S92" s="359">
        <v>0</v>
      </c>
      <c r="T92" s="365">
        <v>0</v>
      </c>
      <c r="U92" s="359">
        <v>0</v>
      </c>
      <c r="V92" s="359">
        <v>0</v>
      </c>
      <c r="W92" s="365">
        <v>0</v>
      </c>
      <c r="X92" s="359">
        <v>0</v>
      </c>
      <c r="Y92" s="359">
        <v>0</v>
      </c>
      <c r="Z92" s="359">
        <v>0</v>
      </c>
      <c r="AA92" s="359">
        <v>0</v>
      </c>
      <c r="AB92" s="359">
        <v>0</v>
      </c>
      <c r="AC92" s="359">
        <v>0</v>
      </c>
      <c r="AD92" s="359">
        <v>0</v>
      </c>
      <c r="AE92" s="359">
        <v>0</v>
      </c>
      <c r="AF92" s="359">
        <v>2.8169014084507043E-2</v>
      </c>
    </row>
    <row r="93" spans="1:32">
      <c r="A93" s="346" t="s">
        <v>887</v>
      </c>
      <c r="B93" s="78">
        <v>0</v>
      </c>
      <c r="C93" s="78">
        <v>0</v>
      </c>
      <c r="D93" s="78">
        <v>0</v>
      </c>
      <c r="E93" s="78">
        <v>1.4084507042253521E-2</v>
      </c>
      <c r="F93" s="78">
        <v>7.0422535211267609E-2</v>
      </c>
      <c r="G93" s="78">
        <v>0</v>
      </c>
      <c r="H93" s="78">
        <v>8.4507042253521125E-2</v>
      </c>
    </row>
    <row r="94" spans="1:32">
      <c r="A94" s="346" t="s">
        <v>901</v>
      </c>
      <c r="B94" s="78">
        <v>0</v>
      </c>
      <c r="C94" s="78">
        <v>0</v>
      </c>
      <c r="D94" s="78">
        <v>0</v>
      </c>
      <c r="E94" s="78">
        <v>0</v>
      </c>
      <c r="F94" s="78">
        <v>2.8169014084507043E-2</v>
      </c>
      <c r="G94" s="78">
        <v>0</v>
      </c>
      <c r="H94" s="78">
        <v>2.8169014084507043E-2</v>
      </c>
      <c r="L94" s="373" t="s">
        <v>907</v>
      </c>
      <c r="M94" s="370" t="s">
        <v>881</v>
      </c>
      <c r="N94" s="370" t="s">
        <v>882</v>
      </c>
      <c r="O94" s="370" t="s">
        <v>883</v>
      </c>
      <c r="P94" s="370" t="s">
        <v>884</v>
      </c>
      <c r="Q94" s="370" t="s">
        <v>885</v>
      </c>
      <c r="R94" s="370" t="s">
        <v>886</v>
      </c>
      <c r="S94" s="370" t="s">
        <v>887</v>
      </c>
      <c r="T94" s="370" t="s">
        <v>888</v>
      </c>
      <c r="U94" s="370" t="s">
        <v>901</v>
      </c>
      <c r="V94" s="370" t="s">
        <v>889</v>
      </c>
      <c r="W94" s="370" t="s">
        <v>890</v>
      </c>
      <c r="X94" s="370" t="s">
        <v>891</v>
      </c>
      <c r="Y94" s="370" t="s">
        <v>892</v>
      </c>
      <c r="Z94" s="370" t="s">
        <v>893</v>
      </c>
      <c r="AA94" s="370" t="s">
        <v>894</v>
      </c>
      <c r="AB94" s="370" t="s">
        <v>895</v>
      </c>
      <c r="AC94" s="370" t="s">
        <v>896</v>
      </c>
      <c r="AD94" s="370" t="s">
        <v>900</v>
      </c>
      <c r="AE94" s="370" t="s">
        <v>897</v>
      </c>
      <c r="AF94" s="370" t="s">
        <v>898</v>
      </c>
    </row>
    <row r="95" spans="1:32">
      <c r="A95" s="346" t="s">
        <v>889</v>
      </c>
      <c r="B95" s="78">
        <v>0</v>
      </c>
      <c r="C95" s="78">
        <v>0</v>
      </c>
      <c r="D95" s="78">
        <v>0</v>
      </c>
      <c r="E95" s="78">
        <v>0</v>
      </c>
      <c r="F95" s="78">
        <v>2.8169014084507043E-2</v>
      </c>
      <c r="G95" s="78">
        <v>0</v>
      </c>
      <c r="H95" s="78">
        <v>2.8169014084507043E-2</v>
      </c>
      <c r="L95" s="371">
        <v>10</v>
      </c>
      <c r="M95" s="372">
        <f>IF(M87&gt;0,1,0)</f>
        <v>1</v>
      </c>
      <c r="N95" s="372">
        <f t="shared" ref="N95:AF95" si="68">IF(N87&gt;0,1,0)</f>
        <v>1</v>
      </c>
      <c r="O95" s="372">
        <f t="shared" si="68"/>
        <v>0</v>
      </c>
      <c r="P95" s="372">
        <f t="shared" si="68"/>
        <v>0</v>
      </c>
      <c r="Q95" s="372">
        <f t="shared" si="68"/>
        <v>1</v>
      </c>
      <c r="R95" s="372">
        <f t="shared" si="68"/>
        <v>0</v>
      </c>
      <c r="S95" s="372">
        <f t="shared" si="68"/>
        <v>0</v>
      </c>
      <c r="T95" s="372">
        <f t="shared" si="68"/>
        <v>0</v>
      </c>
      <c r="U95" s="372">
        <f t="shared" si="68"/>
        <v>0</v>
      </c>
      <c r="V95" s="372">
        <f t="shared" si="68"/>
        <v>0</v>
      </c>
      <c r="W95" s="372">
        <f t="shared" si="68"/>
        <v>0</v>
      </c>
      <c r="X95" s="372">
        <f t="shared" si="68"/>
        <v>0</v>
      </c>
      <c r="Y95" s="372">
        <f t="shared" si="68"/>
        <v>0</v>
      </c>
      <c r="Z95" s="372">
        <f t="shared" si="68"/>
        <v>0</v>
      </c>
      <c r="AA95" s="372">
        <f t="shared" si="68"/>
        <v>0</v>
      </c>
      <c r="AB95" s="372">
        <f t="shared" si="68"/>
        <v>0</v>
      </c>
      <c r="AC95" s="372">
        <f t="shared" si="68"/>
        <v>0</v>
      </c>
      <c r="AD95" s="372">
        <f t="shared" si="68"/>
        <v>0</v>
      </c>
      <c r="AE95" s="372">
        <f t="shared" si="68"/>
        <v>0</v>
      </c>
      <c r="AF95" s="372">
        <f t="shared" si="68"/>
        <v>0</v>
      </c>
    </row>
    <row r="96" spans="1:32">
      <c r="A96" s="346" t="s">
        <v>891</v>
      </c>
      <c r="B96" s="78">
        <v>0</v>
      </c>
      <c r="C96" s="78">
        <v>0</v>
      </c>
      <c r="D96" s="78">
        <v>0</v>
      </c>
      <c r="E96" s="78">
        <v>0</v>
      </c>
      <c r="F96" s="78">
        <v>1.4084507042253521E-2</v>
      </c>
      <c r="G96" s="78">
        <v>0</v>
      </c>
      <c r="H96" s="78">
        <v>1.4084507042253521E-2</v>
      </c>
      <c r="L96" s="371">
        <v>11</v>
      </c>
      <c r="M96" s="372">
        <f t="shared" ref="M96:AF96" si="69">IF(M88&gt;0,1,0)</f>
        <v>1</v>
      </c>
      <c r="N96" s="372">
        <f t="shared" si="69"/>
        <v>1</v>
      </c>
      <c r="O96" s="372">
        <f t="shared" si="69"/>
        <v>0</v>
      </c>
      <c r="P96" s="372">
        <f t="shared" si="69"/>
        <v>1</v>
      </c>
      <c r="Q96" s="372">
        <f t="shared" si="69"/>
        <v>1</v>
      </c>
      <c r="R96" s="372">
        <f t="shared" si="69"/>
        <v>0</v>
      </c>
      <c r="S96" s="372">
        <f t="shared" si="69"/>
        <v>0</v>
      </c>
      <c r="T96" s="372">
        <f t="shared" si="69"/>
        <v>0</v>
      </c>
      <c r="U96" s="372">
        <f t="shared" si="69"/>
        <v>0</v>
      </c>
      <c r="V96" s="372">
        <f t="shared" si="69"/>
        <v>0</v>
      </c>
      <c r="W96" s="372">
        <f t="shared" si="69"/>
        <v>0</v>
      </c>
      <c r="X96" s="372">
        <f t="shared" si="69"/>
        <v>0</v>
      </c>
      <c r="Y96" s="372">
        <f t="shared" si="69"/>
        <v>0</v>
      </c>
      <c r="Z96" s="372">
        <f t="shared" si="69"/>
        <v>0</v>
      </c>
      <c r="AA96" s="372">
        <f t="shared" si="69"/>
        <v>1</v>
      </c>
      <c r="AB96" s="372">
        <f t="shared" si="69"/>
        <v>0</v>
      </c>
      <c r="AC96" s="372">
        <f t="shared" si="69"/>
        <v>0</v>
      </c>
      <c r="AD96" s="372">
        <f t="shared" si="69"/>
        <v>0</v>
      </c>
      <c r="AE96" s="372">
        <f t="shared" si="69"/>
        <v>1</v>
      </c>
      <c r="AF96" s="372">
        <f t="shared" si="69"/>
        <v>0</v>
      </c>
    </row>
    <row r="97" spans="1:32">
      <c r="A97" s="346" t="s">
        <v>892</v>
      </c>
      <c r="B97" s="78">
        <v>0</v>
      </c>
      <c r="C97" s="78">
        <v>0</v>
      </c>
      <c r="D97" s="78">
        <v>0</v>
      </c>
      <c r="E97" s="78">
        <v>0</v>
      </c>
      <c r="F97" s="78">
        <v>4.2253521126760563E-2</v>
      </c>
      <c r="G97" s="78">
        <v>0</v>
      </c>
      <c r="H97" s="78">
        <v>4.2253521126760563E-2</v>
      </c>
      <c r="L97" s="371">
        <v>12</v>
      </c>
      <c r="M97" s="372">
        <f t="shared" ref="M97:AF97" si="70">IF(M89&gt;0,1,0)</f>
        <v>0</v>
      </c>
      <c r="N97" s="372">
        <f t="shared" si="70"/>
        <v>1</v>
      </c>
      <c r="O97" s="372">
        <f t="shared" si="70"/>
        <v>0</v>
      </c>
      <c r="P97" s="372">
        <f t="shared" si="70"/>
        <v>1</v>
      </c>
      <c r="Q97" s="372">
        <f t="shared" si="70"/>
        <v>0</v>
      </c>
      <c r="R97" s="372">
        <f t="shared" si="70"/>
        <v>0</v>
      </c>
      <c r="S97" s="372">
        <f t="shared" si="70"/>
        <v>0</v>
      </c>
      <c r="T97" s="372">
        <f t="shared" si="70"/>
        <v>0</v>
      </c>
      <c r="U97" s="372">
        <f t="shared" si="70"/>
        <v>0</v>
      </c>
      <c r="V97" s="372">
        <f t="shared" si="70"/>
        <v>0</v>
      </c>
      <c r="W97" s="372">
        <f t="shared" si="70"/>
        <v>0</v>
      </c>
      <c r="X97" s="372">
        <f t="shared" si="70"/>
        <v>0</v>
      </c>
      <c r="Y97" s="372">
        <f t="shared" si="70"/>
        <v>0</v>
      </c>
      <c r="Z97" s="372">
        <f t="shared" si="70"/>
        <v>0</v>
      </c>
      <c r="AA97" s="372">
        <f t="shared" si="70"/>
        <v>0</v>
      </c>
      <c r="AB97" s="372">
        <f t="shared" si="70"/>
        <v>0</v>
      </c>
      <c r="AC97" s="372">
        <f t="shared" si="70"/>
        <v>0</v>
      </c>
      <c r="AD97" s="372">
        <f t="shared" si="70"/>
        <v>0</v>
      </c>
      <c r="AE97" s="372">
        <f t="shared" si="70"/>
        <v>0</v>
      </c>
      <c r="AF97" s="372">
        <f t="shared" si="70"/>
        <v>0</v>
      </c>
    </row>
    <row r="98" spans="1:32">
      <c r="A98" s="346" t="s">
        <v>893</v>
      </c>
      <c r="B98" s="78">
        <v>0</v>
      </c>
      <c r="C98" s="78">
        <v>0</v>
      </c>
      <c r="D98" s="78">
        <v>0</v>
      </c>
      <c r="E98" s="78">
        <v>0</v>
      </c>
      <c r="F98" s="78">
        <v>8.4507042253521125E-2</v>
      </c>
      <c r="G98" s="78">
        <v>0</v>
      </c>
      <c r="H98" s="78">
        <v>8.4507042253521125E-2</v>
      </c>
      <c r="L98" s="371">
        <v>20</v>
      </c>
      <c r="M98" s="372">
        <f t="shared" ref="M98:AF98" si="71">IF(M90&gt;0,1,0)</f>
        <v>0</v>
      </c>
      <c r="N98" s="372">
        <f t="shared" si="71"/>
        <v>1</v>
      </c>
      <c r="O98" s="372">
        <f t="shared" si="71"/>
        <v>0</v>
      </c>
      <c r="P98" s="372">
        <f t="shared" si="71"/>
        <v>0</v>
      </c>
      <c r="Q98" s="372">
        <f t="shared" si="71"/>
        <v>0</v>
      </c>
      <c r="R98" s="372">
        <f t="shared" si="71"/>
        <v>0</v>
      </c>
      <c r="S98" s="372">
        <f t="shared" si="71"/>
        <v>1</v>
      </c>
      <c r="T98" s="372">
        <f t="shared" si="71"/>
        <v>0</v>
      </c>
      <c r="U98" s="372">
        <f t="shared" si="71"/>
        <v>0</v>
      </c>
      <c r="V98" s="372">
        <f t="shared" si="71"/>
        <v>0</v>
      </c>
      <c r="W98" s="372">
        <f t="shared" si="71"/>
        <v>0</v>
      </c>
      <c r="X98" s="372">
        <f t="shared" si="71"/>
        <v>0</v>
      </c>
      <c r="Y98" s="372">
        <f t="shared" si="71"/>
        <v>0</v>
      </c>
      <c r="Z98" s="372">
        <f t="shared" si="71"/>
        <v>0</v>
      </c>
      <c r="AA98" s="372">
        <f t="shared" si="71"/>
        <v>0</v>
      </c>
      <c r="AB98" s="372">
        <f t="shared" si="71"/>
        <v>0</v>
      </c>
      <c r="AC98" s="372">
        <f t="shared" si="71"/>
        <v>0</v>
      </c>
      <c r="AD98" s="372">
        <f t="shared" si="71"/>
        <v>0</v>
      </c>
      <c r="AE98" s="372">
        <f t="shared" si="71"/>
        <v>0</v>
      </c>
      <c r="AF98" s="372">
        <f t="shared" si="71"/>
        <v>0</v>
      </c>
    </row>
    <row r="99" spans="1:32">
      <c r="A99" s="346" t="s">
        <v>894</v>
      </c>
      <c r="B99" s="78">
        <v>0</v>
      </c>
      <c r="C99" s="78">
        <v>1.4084507042253521E-2</v>
      </c>
      <c r="D99" s="78">
        <v>0</v>
      </c>
      <c r="E99" s="78">
        <v>0</v>
      </c>
      <c r="F99" s="78">
        <v>0</v>
      </c>
      <c r="G99" s="78">
        <v>0</v>
      </c>
      <c r="H99" s="78">
        <v>1.4084507042253521E-2</v>
      </c>
      <c r="L99" s="371">
        <v>21</v>
      </c>
      <c r="M99" s="372">
        <f t="shared" ref="M99:AF99" si="72">IF(M91&gt;0,1,0)</f>
        <v>0</v>
      </c>
      <c r="N99" s="372">
        <f t="shared" si="72"/>
        <v>1</v>
      </c>
      <c r="O99" s="372">
        <f t="shared" si="72"/>
        <v>0</v>
      </c>
      <c r="P99" s="372">
        <f t="shared" si="72"/>
        <v>1</v>
      </c>
      <c r="Q99" s="372">
        <f t="shared" si="72"/>
        <v>1</v>
      </c>
      <c r="R99" s="372">
        <f t="shared" si="72"/>
        <v>1</v>
      </c>
      <c r="S99" s="372">
        <f t="shared" si="72"/>
        <v>1</v>
      </c>
      <c r="T99" s="372">
        <f t="shared" si="72"/>
        <v>0</v>
      </c>
      <c r="U99" s="372">
        <f t="shared" si="72"/>
        <v>1</v>
      </c>
      <c r="V99" s="372">
        <f t="shared" si="72"/>
        <v>1</v>
      </c>
      <c r="W99" s="372">
        <f t="shared" si="72"/>
        <v>0</v>
      </c>
      <c r="X99" s="372">
        <f t="shared" si="72"/>
        <v>1</v>
      </c>
      <c r="Y99" s="372">
        <f t="shared" si="72"/>
        <v>1</v>
      </c>
      <c r="Z99" s="372">
        <f t="shared" si="72"/>
        <v>1</v>
      </c>
      <c r="AA99" s="372">
        <f t="shared" si="72"/>
        <v>0</v>
      </c>
      <c r="AB99" s="372">
        <f t="shared" si="72"/>
        <v>1</v>
      </c>
      <c r="AC99" s="372">
        <f t="shared" si="72"/>
        <v>1</v>
      </c>
      <c r="AD99" s="372">
        <f t="shared" si="72"/>
        <v>1</v>
      </c>
      <c r="AE99" s="372">
        <f t="shared" si="72"/>
        <v>1</v>
      </c>
      <c r="AF99" s="372">
        <f t="shared" si="72"/>
        <v>1</v>
      </c>
    </row>
    <row r="100" spans="1:32">
      <c r="A100" s="346" t="s">
        <v>895</v>
      </c>
      <c r="B100" s="78">
        <v>0</v>
      </c>
      <c r="C100" s="78">
        <v>0</v>
      </c>
      <c r="D100" s="78">
        <v>0</v>
      </c>
      <c r="E100" s="78">
        <v>0</v>
      </c>
      <c r="F100" s="78">
        <v>1.4084507042253521E-2</v>
      </c>
      <c r="G100" s="78">
        <v>0</v>
      </c>
      <c r="H100" s="78">
        <v>1.4084507042253521E-2</v>
      </c>
      <c r="L100" s="371">
        <v>22</v>
      </c>
      <c r="M100" s="372">
        <f t="shared" ref="M100:AF100" si="73">IF(M92&gt;0,1,0)</f>
        <v>0</v>
      </c>
      <c r="N100" s="372">
        <f t="shared" si="73"/>
        <v>1</v>
      </c>
      <c r="O100" s="372">
        <f t="shared" si="73"/>
        <v>0</v>
      </c>
      <c r="P100" s="372">
        <f t="shared" si="73"/>
        <v>0</v>
      </c>
      <c r="Q100" s="372">
        <f t="shared" si="73"/>
        <v>0</v>
      </c>
      <c r="R100" s="372">
        <f t="shared" si="73"/>
        <v>0</v>
      </c>
      <c r="S100" s="372">
        <f t="shared" si="73"/>
        <v>0</v>
      </c>
      <c r="T100" s="372">
        <f t="shared" si="73"/>
        <v>0</v>
      </c>
      <c r="U100" s="372">
        <f t="shared" si="73"/>
        <v>0</v>
      </c>
      <c r="V100" s="372">
        <f t="shared" si="73"/>
        <v>0</v>
      </c>
      <c r="W100" s="372">
        <f t="shared" si="73"/>
        <v>0</v>
      </c>
      <c r="X100" s="372">
        <f t="shared" si="73"/>
        <v>0</v>
      </c>
      <c r="Y100" s="372">
        <f t="shared" si="73"/>
        <v>0</v>
      </c>
      <c r="Z100" s="372">
        <f t="shared" si="73"/>
        <v>0</v>
      </c>
      <c r="AA100" s="372">
        <f t="shared" si="73"/>
        <v>0</v>
      </c>
      <c r="AB100" s="372">
        <f t="shared" si="73"/>
        <v>0</v>
      </c>
      <c r="AC100" s="372">
        <f t="shared" si="73"/>
        <v>0</v>
      </c>
      <c r="AD100" s="372">
        <f t="shared" si="73"/>
        <v>0</v>
      </c>
      <c r="AE100" s="372">
        <f t="shared" si="73"/>
        <v>0</v>
      </c>
      <c r="AF100" s="372">
        <f t="shared" si="73"/>
        <v>1</v>
      </c>
    </row>
    <row r="101" spans="1:32">
      <c r="A101" s="389" t="s">
        <v>896</v>
      </c>
      <c r="B101" s="390">
        <v>0</v>
      </c>
      <c r="C101" s="390">
        <v>0</v>
      </c>
      <c r="D101" s="390">
        <v>0</v>
      </c>
      <c r="E101" s="390">
        <v>0</v>
      </c>
      <c r="F101" s="390">
        <v>7.0422535211267609E-2</v>
      </c>
      <c r="G101" s="390">
        <v>0</v>
      </c>
      <c r="H101" s="390">
        <v>7.0422535211267609E-2</v>
      </c>
    </row>
    <row r="102" spans="1:32">
      <c r="A102" s="389" t="s">
        <v>900</v>
      </c>
      <c r="B102" s="390">
        <v>0</v>
      </c>
      <c r="C102" s="390">
        <v>0</v>
      </c>
      <c r="D102" s="390">
        <v>0</v>
      </c>
      <c r="E102" s="390">
        <v>0</v>
      </c>
      <c r="F102" s="390">
        <v>4.2253521126760563E-2</v>
      </c>
      <c r="G102" s="390">
        <v>0</v>
      </c>
      <c r="H102" s="390">
        <v>4.2253521126760563E-2</v>
      </c>
    </row>
    <row r="103" spans="1:32">
      <c r="A103" s="389" t="s">
        <v>897</v>
      </c>
      <c r="B103" s="390">
        <v>0</v>
      </c>
      <c r="C103" s="390">
        <v>1.4084507042253521E-2</v>
      </c>
      <c r="D103" s="390">
        <v>0</v>
      </c>
      <c r="E103" s="390">
        <v>0</v>
      </c>
      <c r="F103" s="390">
        <v>1.4084507042253521E-2</v>
      </c>
      <c r="G103" s="390">
        <v>0</v>
      </c>
      <c r="H103" s="390">
        <v>2.8169014084507043E-2</v>
      </c>
    </row>
    <row r="104" spans="1:32">
      <c r="A104" s="389" t="s">
        <v>898</v>
      </c>
      <c r="B104" s="390">
        <v>0</v>
      </c>
      <c r="C104" s="390">
        <v>0</v>
      </c>
      <c r="D104" s="390">
        <v>0</v>
      </c>
      <c r="E104" s="390">
        <v>0</v>
      </c>
      <c r="F104" s="390">
        <v>0.14084507042253522</v>
      </c>
      <c r="G104" s="390">
        <v>2.8169014084507043E-2</v>
      </c>
      <c r="H104" s="390">
        <v>0.16901408450704225</v>
      </c>
    </row>
    <row r="105" spans="1:32">
      <c r="A105" s="346" t="s">
        <v>675</v>
      </c>
      <c r="B105" s="78">
        <v>0.14084507042253522</v>
      </c>
      <c r="C105" s="78">
        <v>0.12676056338028169</v>
      </c>
      <c r="D105" s="78">
        <v>2.8169014084507043E-2</v>
      </c>
      <c r="E105" s="78">
        <v>2.8169014084507043E-2</v>
      </c>
      <c r="F105" s="78">
        <v>0.63380281690140849</v>
      </c>
      <c r="G105" s="78">
        <v>4.2253521126760563E-2</v>
      </c>
      <c r="H105" s="78">
        <v>1</v>
      </c>
    </row>
    <row r="108" spans="1:32" s="340" customFormat="1">
      <c r="A108" s="346" t="s">
        <v>854</v>
      </c>
    </row>
    <row r="109" spans="1:32">
      <c r="A109" s="144" t="s">
        <v>880</v>
      </c>
      <c r="B109" s="144" t="s">
        <v>826</v>
      </c>
      <c r="L109" s="360" t="s">
        <v>854</v>
      </c>
      <c r="M109" s="362" t="s">
        <v>881</v>
      </c>
      <c r="N109" s="362" t="s">
        <v>882</v>
      </c>
      <c r="O109" s="362" t="s">
        <v>883</v>
      </c>
      <c r="P109" s="362" t="s">
        <v>884</v>
      </c>
      <c r="Q109" s="362" t="s">
        <v>885</v>
      </c>
      <c r="R109" s="362" t="s">
        <v>886</v>
      </c>
      <c r="S109" s="362" t="s">
        <v>887</v>
      </c>
      <c r="T109" s="362" t="s">
        <v>888</v>
      </c>
      <c r="U109" s="362" t="s">
        <v>901</v>
      </c>
      <c r="V109" s="362" t="s">
        <v>889</v>
      </c>
      <c r="W109" s="362" t="s">
        <v>890</v>
      </c>
      <c r="X109" s="362" t="s">
        <v>891</v>
      </c>
      <c r="Y109" s="362" t="s">
        <v>892</v>
      </c>
      <c r="Z109" s="362" t="s">
        <v>893</v>
      </c>
      <c r="AA109" s="362" t="s">
        <v>894</v>
      </c>
      <c r="AB109" s="362" t="s">
        <v>895</v>
      </c>
      <c r="AC109" s="362" t="s">
        <v>896</v>
      </c>
      <c r="AD109" s="362" t="s">
        <v>900</v>
      </c>
      <c r="AE109" s="362" t="s">
        <v>897</v>
      </c>
      <c r="AF109" s="362" t="s">
        <v>898</v>
      </c>
    </row>
    <row r="110" spans="1:32">
      <c r="A110" s="144" t="s">
        <v>674</v>
      </c>
      <c r="B110" s="131">
        <v>10</v>
      </c>
      <c r="C110" s="131">
        <v>11</v>
      </c>
      <c r="D110" s="131">
        <v>20</v>
      </c>
      <c r="E110" s="131">
        <v>21</v>
      </c>
      <c r="F110" s="131">
        <v>22</v>
      </c>
      <c r="G110" s="131" t="s">
        <v>675</v>
      </c>
      <c r="L110" s="358">
        <v>10</v>
      </c>
      <c r="M110" s="359">
        <v>1.5625E-2</v>
      </c>
      <c r="N110" s="359">
        <v>1.5625E-2</v>
      </c>
      <c r="O110" s="359">
        <v>0</v>
      </c>
      <c r="P110" s="359">
        <v>0</v>
      </c>
      <c r="Q110" s="359">
        <v>0</v>
      </c>
      <c r="R110" s="359">
        <v>3.125E-2</v>
      </c>
      <c r="S110" s="365">
        <v>0</v>
      </c>
      <c r="T110" s="365">
        <v>0</v>
      </c>
      <c r="U110" s="359">
        <v>2.34375E-2</v>
      </c>
      <c r="W110" s="359">
        <v>0</v>
      </c>
      <c r="X110" s="365">
        <v>0</v>
      </c>
      <c r="Y110" s="365">
        <v>0</v>
      </c>
      <c r="Z110" s="365">
        <v>0</v>
      </c>
      <c r="AA110" s="365">
        <v>0</v>
      </c>
      <c r="AB110" s="365">
        <v>0</v>
      </c>
      <c r="AC110" s="359">
        <v>0</v>
      </c>
      <c r="AD110" s="365">
        <v>0</v>
      </c>
      <c r="AE110" s="365">
        <v>0</v>
      </c>
      <c r="AF110" s="359">
        <v>0</v>
      </c>
    </row>
    <row r="111" spans="1:32">
      <c r="A111" s="387" t="s">
        <v>881</v>
      </c>
      <c r="B111" s="388">
        <v>1.5625E-2</v>
      </c>
      <c r="C111" s="388">
        <v>7.8125E-3</v>
      </c>
      <c r="D111" s="388">
        <v>7.8125E-3</v>
      </c>
      <c r="E111" s="388">
        <v>7.8125E-3</v>
      </c>
      <c r="F111" s="388">
        <v>0</v>
      </c>
      <c r="G111" s="388">
        <v>3.90625E-2</v>
      </c>
      <c r="L111" s="358">
        <v>11</v>
      </c>
      <c r="M111" s="359">
        <v>7.8125E-3</v>
      </c>
      <c r="N111" s="359">
        <v>7.8125E-3</v>
      </c>
      <c r="O111" s="359">
        <v>7.8125E-3</v>
      </c>
      <c r="P111" s="359">
        <v>0</v>
      </c>
      <c r="Q111" s="359">
        <v>0</v>
      </c>
      <c r="R111" s="359">
        <v>0</v>
      </c>
      <c r="S111" s="365">
        <v>0</v>
      </c>
      <c r="T111" s="365">
        <v>0</v>
      </c>
      <c r="U111" s="359">
        <v>0</v>
      </c>
      <c r="W111" s="359">
        <v>0</v>
      </c>
      <c r="X111" s="365">
        <v>0</v>
      </c>
      <c r="Y111" s="365">
        <v>0</v>
      </c>
      <c r="Z111" s="365">
        <v>0</v>
      </c>
      <c r="AA111" s="365">
        <v>0</v>
      </c>
      <c r="AB111" s="365">
        <v>0</v>
      </c>
      <c r="AC111" s="359">
        <v>0</v>
      </c>
      <c r="AD111" s="365">
        <v>0</v>
      </c>
      <c r="AE111" s="365">
        <v>0</v>
      </c>
      <c r="AF111" s="359">
        <v>0</v>
      </c>
    </row>
    <row r="112" spans="1:32">
      <c r="A112" s="387" t="s">
        <v>882</v>
      </c>
      <c r="B112" s="388">
        <v>1.5625E-2</v>
      </c>
      <c r="C112" s="388">
        <v>7.8125E-3</v>
      </c>
      <c r="D112" s="388">
        <v>0</v>
      </c>
      <c r="E112" s="388">
        <v>7.8125E-3</v>
      </c>
      <c r="F112" s="388">
        <v>7.8125E-3</v>
      </c>
      <c r="G112" s="388">
        <v>3.90625E-2</v>
      </c>
      <c r="L112" s="358">
        <v>12</v>
      </c>
      <c r="M112" s="365">
        <v>0</v>
      </c>
      <c r="N112" s="365">
        <v>0</v>
      </c>
      <c r="O112" s="365">
        <v>0</v>
      </c>
      <c r="P112" s="365">
        <v>0</v>
      </c>
      <c r="Q112" s="365">
        <v>0</v>
      </c>
      <c r="R112" s="365">
        <v>0</v>
      </c>
      <c r="S112" s="365">
        <v>0</v>
      </c>
      <c r="T112" s="365">
        <v>0</v>
      </c>
      <c r="U112" s="365">
        <v>0</v>
      </c>
      <c r="V112" s="365">
        <v>0</v>
      </c>
      <c r="W112" s="365">
        <v>0</v>
      </c>
      <c r="X112" s="365">
        <v>0</v>
      </c>
      <c r="Y112" s="365">
        <v>0</v>
      </c>
      <c r="Z112" s="365">
        <v>0</v>
      </c>
      <c r="AA112" s="365">
        <v>0</v>
      </c>
      <c r="AB112" s="365">
        <v>0</v>
      </c>
      <c r="AC112" s="365">
        <v>0</v>
      </c>
      <c r="AD112" s="365">
        <v>0</v>
      </c>
      <c r="AE112" s="365">
        <v>0</v>
      </c>
      <c r="AF112" s="365">
        <v>0</v>
      </c>
    </row>
    <row r="113" spans="1:32">
      <c r="A113" s="387" t="s">
        <v>883</v>
      </c>
      <c r="B113" s="388">
        <v>0</v>
      </c>
      <c r="C113" s="388">
        <v>7.8125E-3</v>
      </c>
      <c r="D113" s="388">
        <v>7.03125E-2</v>
      </c>
      <c r="E113" s="388">
        <v>3.125E-2</v>
      </c>
      <c r="F113" s="388">
        <v>0</v>
      </c>
      <c r="G113" s="388">
        <v>0.109375</v>
      </c>
      <c r="L113" s="358">
        <v>20</v>
      </c>
      <c r="M113" s="359">
        <v>7.8125E-3</v>
      </c>
      <c r="N113" s="359">
        <v>0</v>
      </c>
      <c r="O113" s="359">
        <v>7.03125E-2</v>
      </c>
      <c r="P113" s="359">
        <v>0</v>
      </c>
      <c r="Q113" s="359">
        <v>7.8125E-3</v>
      </c>
      <c r="R113" s="359">
        <v>1.5625E-2</v>
      </c>
      <c r="S113" s="365">
        <v>0</v>
      </c>
      <c r="T113" s="365">
        <v>0</v>
      </c>
      <c r="U113" s="359">
        <v>0</v>
      </c>
      <c r="W113" s="359">
        <v>0.1484375</v>
      </c>
      <c r="X113" s="365">
        <v>0</v>
      </c>
      <c r="Y113" s="365">
        <v>0</v>
      </c>
      <c r="Z113" s="365">
        <v>0</v>
      </c>
      <c r="AA113" s="365">
        <v>0</v>
      </c>
      <c r="AB113" s="365">
        <v>0</v>
      </c>
      <c r="AC113" s="359">
        <v>5.46875E-2</v>
      </c>
      <c r="AD113" s="365">
        <v>0</v>
      </c>
      <c r="AE113" s="365">
        <v>0</v>
      </c>
      <c r="AF113" s="359">
        <v>0.1171875</v>
      </c>
    </row>
    <row r="114" spans="1:32">
      <c r="A114" s="387" t="s">
        <v>884</v>
      </c>
      <c r="B114" s="388">
        <v>0</v>
      </c>
      <c r="C114" s="388">
        <v>0</v>
      </c>
      <c r="D114" s="388">
        <v>0</v>
      </c>
      <c r="E114" s="388">
        <v>7.8125E-3</v>
      </c>
      <c r="F114" s="388">
        <v>0</v>
      </c>
      <c r="G114" s="388">
        <v>7.8125E-3</v>
      </c>
      <c r="L114" s="358">
        <v>21</v>
      </c>
      <c r="M114" s="359">
        <v>7.8125E-3</v>
      </c>
      <c r="N114" s="359">
        <v>7.8125E-3</v>
      </c>
      <c r="O114" s="359">
        <v>3.125E-2</v>
      </c>
      <c r="P114" s="359">
        <v>7.8125E-3</v>
      </c>
      <c r="Q114" s="359">
        <v>2.34375E-2</v>
      </c>
      <c r="R114" s="359">
        <v>3.125E-2</v>
      </c>
      <c r="S114" s="365">
        <v>0</v>
      </c>
      <c r="T114" s="365">
        <v>0</v>
      </c>
      <c r="U114" s="359">
        <v>0</v>
      </c>
      <c r="W114" s="359">
        <v>0.109375</v>
      </c>
      <c r="X114" s="365">
        <v>0</v>
      </c>
      <c r="Y114" s="365">
        <v>0</v>
      </c>
      <c r="Z114" s="365">
        <v>0</v>
      </c>
      <c r="AA114" s="365">
        <v>0</v>
      </c>
      <c r="AB114" s="365">
        <v>0</v>
      </c>
      <c r="AC114" s="359">
        <v>7.8125E-3</v>
      </c>
      <c r="AD114" s="365">
        <v>0</v>
      </c>
      <c r="AE114" s="365">
        <v>0</v>
      </c>
      <c r="AF114" s="359">
        <v>0.2109375</v>
      </c>
    </row>
    <row r="115" spans="1:32">
      <c r="A115" s="346" t="s">
        <v>885</v>
      </c>
      <c r="B115" s="78">
        <v>0</v>
      </c>
      <c r="C115" s="78">
        <v>0</v>
      </c>
      <c r="D115" s="78">
        <v>7.8125E-3</v>
      </c>
      <c r="E115" s="78">
        <v>2.34375E-2</v>
      </c>
      <c r="F115" s="78">
        <v>0</v>
      </c>
      <c r="G115" s="78">
        <v>3.125E-2</v>
      </c>
      <c r="L115" s="358">
        <v>22</v>
      </c>
      <c r="M115" s="359">
        <v>0</v>
      </c>
      <c r="N115" s="359">
        <v>7.8125E-3</v>
      </c>
      <c r="O115" s="359">
        <v>0</v>
      </c>
      <c r="P115" s="359">
        <v>0</v>
      </c>
      <c r="Q115" s="359">
        <v>0</v>
      </c>
      <c r="R115" s="359">
        <v>0</v>
      </c>
      <c r="S115" s="365">
        <v>0</v>
      </c>
      <c r="T115" s="365">
        <v>0</v>
      </c>
      <c r="U115" s="359">
        <v>0</v>
      </c>
      <c r="W115" s="359">
        <v>0</v>
      </c>
      <c r="X115" s="365">
        <v>0</v>
      </c>
      <c r="Y115" s="365">
        <v>0</v>
      </c>
      <c r="Z115" s="365">
        <v>0</v>
      </c>
      <c r="AA115" s="365">
        <v>0</v>
      </c>
      <c r="AB115" s="365">
        <v>0</v>
      </c>
      <c r="AC115" s="359">
        <v>7.8125E-3</v>
      </c>
      <c r="AD115" s="365">
        <v>0</v>
      </c>
      <c r="AE115" s="365">
        <v>0</v>
      </c>
      <c r="AF115" s="359">
        <v>1.5625E-2</v>
      </c>
    </row>
    <row r="116" spans="1:32">
      <c r="A116" s="346" t="s">
        <v>886</v>
      </c>
      <c r="B116" s="78">
        <v>3.125E-2</v>
      </c>
      <c r="C116" s="78">
        <v>0</v>
      </c>
      <c r="D116" s="78">
        <v>1.5625E-2</v>
      </c>
      <c r="E116" s="78">
        <v>3.125E-2</v>
      </c>
      <c r="F116" s="78">
        <v>0</v>
      </c>
      <c r="G116" s="78">
        <v>7.8125E-2</v>
      </c>
    </row>
    <row r="117" spans="1:32">
      <c r="A117" s="346" t="s">
        <v>889</v>
      </c>
      <c r="B117" s="78">
        <v>2.34375E-2</v>
      </c>
      <c r="C117" s="78">
        <v>0</v>
      </c>
      <c r="D117" s="78">
        <v>0</v>
      </c>
      <c r="E117" s="78">
        <v>0</v>
      </c>
      <c r="F117" s="78">
        <v>0</v>
      </c>
      <c r="G117" s="78">
        <v>2.34375E-2</v>
      </c>
      <c r="L117" s="360" t="s">
        <v>907</v>
      </c>
      <c r="M117" s="362" t="s">
        <v>881</v>
      </c>
      <c r="N117" s="362" t="s">
        <v>882</v>
      </c>
      <c r="O117" s="362" t="s">
        <v>883</v>
      </c>
      <c r="P117" s="362" t="s">
        <v>884</v>
      </c>
      <c r="Q117" s="362" t="s">
        <v>885</v>
      </c>
      <c r="R117" s="362" t="s">
        <v>886</v>
      </c>
      <c r="S117" s="362" t="s">
        <v>887</v>
      </c>
      <c r="T117" s="362" t="s">
        <v>888</v>
      </c>
      <c r="U117" s="362" t="s">
        <v>901</v>
      </c>
      <c r="V117" s="362" t="s">
        <v>889</v>
      </c>
      <c r="W117" s="362" t="s">
        <v>890</v>
      </c>
      <c r="X117" s="362" t="s">
        <v>891</v>
      </c>
      <c r="Y117" s="362" t="s">
        <v>892</v>
      </c>
      <c r="Z117" s="362" t="s">
        <v>893</v>
      </c>
      <c r="AA117" s="362" t="s">
        <v>894</v>
      </c>
      <c r="AB117" s="362" t="s">
        <v>895</v>
      </c>
      <c r="AC117" s="362" t="s">
        <v>896</v>
      </c>
      <c r="AD117" s="362" t="s">
        <v>900</v>
      </c>
      <c r="AE117" s="362" t="s">
        <v>897</v>
      </c>
      <c r="AF117" s="362" t="s">
        <v>898</v>
      </c>
    </row>
    <row r="118" spans="1:32">
      <c r="A118" s="346" t="s">
        <v>890</v>
      </c>
      <c r="B118" s="78">
        <v>0</v>
      </c>
      <c r="C118" s="78">
        <v>0</v>
      </c>
      <c r="D118" s="78">
        <v>0.1484375</v>
      </c>
      <c r="E118" s="78">
        <v>0.109375</v>
      </c>
      <c r="F118" s="78">
        <v>0</v>
      </c>
      <c r="G118" s="78">
        <v>0.2578125</v>
      </c>
      <c r="L118" s="358">
        <v>10</v>
      </c>
      <c r="M118" s="366">
        <f>IF(M110&gt;0,1,0)</f>
        <v>1</v>
      </c>
      <c r="N118" s="366">
        <f t="shared" ref="N118:AF118" si="74">IF(N110&gt;0,1,0)</f>
        <v>1</v>
      </c>
      <c r="O118" s="366">
        <f t="shared" si="74"/>
        <v>0</v>
      </c>
      <c r="P118" s="366">
        <f t="shared" si="74"/>
        <v>0</v>
      </c>
      <c r="Q118" s="366">
        <f t="shared" si="74"/>
        <v>0</v>
      </c>
      <c r="R118" s="366">
        <f t="shared" si="74"/>
        <v>1</v>
      </c>
      <c r="S118" s="366">
        <f t="shared" si="74"/>
        <v>0</v>
      </c>
      <c r="T118" s="366">
        <f t="shared" si="74"/>
        <v>0</v>
      </c>
      <c r="U118" s="366">
        <f t="shared" si="74"/>
        <v>1</v>
      </c>
      <c r="V118" s="366">
        <f t="shared" si="74"/>
        <v>0</v>
      </c>
      <c r="W118" s="366">
        <f t="shared" si="74"/>
        <v>0</v>
      </c>
      <c r="X118" s="366">
        <f t="shared" si="74"/>
        <v>0</v>
      </c>
      <c r="Y118" s="366">
        <f t="shared" si="74"/>
        <v>0</v>
      </c>
      <c r="Z118" s="366">
        <f t="shared" si="74"/>
        <v>0</v>
      </c>
      <c r="AA118" s="366">
        <f t="shared" si="74"/>
        <v>0</v>
      </c>
      <c r="AB118" s="366">
        <f t="shared" si="74"/>
        <v>0</v>
      </c>
      <c r="AC118" s="366">
        <f t="shared" si="74"/>
        <v>0</v>
      </c>
      <c r="AD118" s="366">
        <f t="shared" si="74"/>
        <v>0</v>
      </c>
      <c r="AE118" s="366">
        <f t="shared" si="74"/>
        <v>0</v>
      </c>
      <c r="AF118" s="366">
        <f t="shared" si="74"/>
        <v>0</v>
      </c>
    </row>
    <row r="119" spans="1:32">
      <c r="A119" s="389" t="s">
        <v>896</v>
      </c>
      <c r="B119" s="390">
        <v>0</v>
      </c>
      <c r="C119" s="390">
        <v>0</v>
      </c>
      <c r="D119" s="390">
        <v>5.46875E-2</v>
      </c>
      <c r="E119" s="390">
        <v>7.8125E-3</v>
      </c>
      <c r="F119" s="390">
        <v>7.8125E-3</v>
      </c>
      <c r="G119" s="390">
        <v>7.03125E-2</v>
      </c>
      <c r="L119" s="358">
        <v>11</v>
      </c>
      <c r="M119" s="366">
        <f t="shared" ref="M119:AF119" si="75">IF(M111&gt;0,1,0)</f>
        <v>1</v>
      </c>
      <c r="N119" s="366">
        <f t="shared" si="75"/>
        <v>1</v>
      </c>
      <c r="O119" s="366">
        <f t="shared" si="75"/>
        <v>1</v>
      </c>
      <c r="P119" s="366">
        <f t="shared" si="75"/>
        <v>0</v>
      </c>
      <c r="Q119" s="366">
        <f t="shared" si="75"/>
        <v>0</v>
      </c>
      <c r="R119" s="366">
        <f t="shared" si="75"/>
        <v>0</v>
      </c>
      <c r="S119" s="366">
        <f t="shared" si="75"/>
        <v>0</v>
      </c>
      <c r="T119" s="366">
        <f t="shared" si="75"/>
        <v>0</v>
      </c>
      <c r="U119" s="366">
        <f t="shared" si="75"/>
        <v>0</v>
      </c>
      <c r="V119" s="366">
        <f t="shared" si="75"/>
        <v>0</v>
      </c>
      <c r="W119" s="366">
        <f t="shared" si="75"/>
        <v>0</v>
      </c>
      <c r="X119" s="366">
        <f t="shared" si="75"/>
        <v>0</v>
      </c>
      <c r="Y119" s="366">
        <f t="shared" si="75"/>
        <v>0</v>
      </c>
      <c r="Z119" s="366">
        <f t="shared" si="75"/>
        <v>0</v>
      </c>
      <c r="AA119" s="366">
        <f t="shared" si="75"/>
        <v>0</v>
      </c>
      <c r="AB119" s="366">
        <f t="shared" si="75"/>
        <v>0</v>
      </c>
      <c r="AC119" s="366">
        <f t="shared" si="75"/>
        <v>0</v>
      </c>
      <c r="AD119" s="366">
        <f t="shared" si="75"/>
        <v>0</v>
      </c>
      <c r="AE119" s="366">
        <f t="shared" si="75"/>
        <v>0</v>
      </c>
      <c r="AF119" s="366">
        <f t="shared" si="75"/>
        <v>0</v>
      </c>
    </row>
    <row r="120" spans="1:32">
      <c r="A120" s="389" t="s">
        <v>898</v>
      </c>
      <c r="B120" s="390">
        <v>0</v>
      </c>
      <c r="C120" s="390">
        <v>0</v>
      </c>
      <c r="D120" s="390">
        <v>0.1171875</v>
      </c>
      <c r="E120" s="390">
        <v>0.2109375</v>
      </c>
      <c r="F120" s="390">
        <v>1.5625E-2</v>
      </c>
      <c r="G120" s="390">
        <v>0.34375</v>
      </c>
      <c r="L120" s="358">
        <v>12</v>
      </c>
      <c r="M120" s="366">
        <f t="shared" ref="M120:AF120" si="76">IF(M112&gt;0,1,0)</f>
        <v>0</v>
      </c>
      <c r="N120" s="366">
        <f t="shared" si="76"/>
        <v>0</v>
      </c>
      <c r="O120" s="366">
        <f t="shared" si="76"/>
        <v>0</v>
      </c>
      <c r="P120" s="366">
        <f t="shared" si="76"/>
        <v>0</v>
      </c>
      <c r="Q120" s="366">
        <f t="shared" si="76"/>
        <v>0</v>
      </c>
      <c r="R120" s="366">
        <f t="shared" si="76"/>
        <v>0</v>
      </c>
      <c r="S120" s="366">
        <f t="shared" si="76"/>
        <v>0</v>
      </c>
      <c r="T120" s="366">
        <f t="shared" si="76"/>
        <v>0</v>
      </c>
      <c r="U120" s="366">
        <f t="shared" si="76"/>
        <v>0</v>
      </c>
      <c r="V120" s="366">
        <f t="shared" si="76"/>
        <v>0</v>
      </c>
      <c r="W120" s="366">
        <f t="shared" si="76"/>
        <v>0</v>
      </c>
      <c r="X120" s="366">
        <f t="shared" si="76"/>
        <v>0</v>
      </c>
      <c r="Y120" s="366">
        <f t="shared" si="76"/>
        <v>0</v>
      </c>
      <c r="Z120" s="366">
        <f t="shared" si="76"/>
        <v>0</v>
      </c>
      <c r="AA120" s="366">
        <f t="shared" si="76"/>
        <v>0</v>
      </c>
      <c r="AB120" s="366">
        <f t="shared" si="76"/>
        <v>0</v>
      </c>
      <c r="AC120" s="366">
        <f t="shared" si="76"/>
        <v>0</v>
      </c>
      <c r="AD120" s="366">
        <f t="shared" si="76"/>
        <v>0</v>
      </c>
      <c r="AE120" s="366">
        <f t="shared" si="76"/>
        <v>0</v>
      </c>
      <c r="AF120" s="366">
        <f t="shared" si="76"/>
        <v>0</v>
      </c>
    </row>
    <row r="121" spans="1:32">
      <c r="A121" s="346" t="s">
        <v>675</v>
      </c>
      <c r="B121" s="78">
        <v>8.59375E-2</v>
      </c>
      <c r="C121" s="78">
        <v>2.34375E-2</v>
      </c>
      <c r="D121" s="78">
        <v>0.421875</v>
      </c>
      <c r="E121" s="78">
        <v>0.4375</v>
      </c>
      <c r="F121" s="78">
        <v>3.125E-2</v>
      </c>
      <c r="G121" s="78">
        <v>1</v>
      </c>
      <c r="L121" s="358">
        <v>20</v>
      </c>
      <c r="M121" s="366">
        <f t="shared" ref="M121:AF121" si="77">IF(M113&gt;0,1,0)</f>
        <v>1</v>
      </c>
      <c r="N121" s="366">
        <f t="shared" si="77"/>
        <v>0</v>
      </c>
      <c r="O121" s="366">
        <f t="shared" si="77"/>
        <v>1</v>
      </c>
      <c r="P121" s="366">
        <f t="shared" si="77"/>
        <v>0</v>
      </c>
      <c r="Q121" s="366">
        <f t="shared" si="77"/>
        <v>1</v>
      </c>
      <c r="R121" s="366">
        <f t="shared" si="77"/>
        <v>1</v>
      </c>
      <c r="S121" s="366">
        <f t="shared" si="77"/>
        <v>0</v>
      </c>
      <c r="T121" s="366">
        <f t="shared" si="77"/>
        <v>0</v>
      </c>
      <c r="U121" s="366">
        <f t="shared" si="77"/>
        <v>0</v>
      </c>
      <c r="V121" s="366">
        <f t="shared" si="77"/>
        <v>0</v>
      </c>
      <c r="W121" s="366">
        <f t="shared" si="77"/>
        <v>1</v>
      </c>
      <c r="X121" s="366">
        <f t="shared" si="77"/>
        <v>0</v>
      </c>
      <c r="Y121" s="366">
        <f t="shared" si="77"/>
        <v>0</v>
      </c>
      <c r="Z121" s="366">
        <f t="shared" si="77"/>
        <v>0</v>
      </c>
      <c r="AA121" s="366">
        <f t="shared" si="77"/>
        <v>0</v>
      </c>
      <c r="AB121" s="366">
        <f t="shared" si="77"/>
        <v>0</v>
      </c>
      <c r="AC121" s="366">
        <f t="shared" si="77"/>
        <v>1</v>
      </c>
      <c r="AD121" s="366">
        <f t="shared" si="77"/>
        <v>0</v>
      </c>
      <c r="AE121" s="366">
        <f t="shared" si="77"/>
        <v>0</v>
      </c>
      <c r="AF121" s="366">
        <f t="shared" si="77"/>
        <v>1</v>
      </c>
    </row>
    <row r="122" spans="1:32">
      <c r="L122" s="358">
        <v>21</v>
      </c>
      <c r="M122" s="366">
        <f t="shared" ref="M122:AF122" si="78">IF(M114&gt;0,1,0)</f>
        <v>1</v>
      </c>
      <c r="N122" s="366">
        <f t="shared" si="78"/>
        <v>1</v>
      </c>
      <c r="O122" s="366">
        <f t="shared" si="78"/>
        <v>1</v>
      </c>
      <c r="P122" s="366">
        <f t="shared" si="78"/>
        <v>1</v>
      </c>
      <c r="Q122" s="366">
        <f t="shared" si="78"/>
        <v>1</v>
      </c>
      <c r="R122" s="366">
        <f t="shared" si="78"/>
        <v>1</v>
      </c>
      <c r="S122" s="366">
        <f t="shared" si="78"/>
        <v>0</v>
      </c>
      <c r="T122" s="366">
        <f t="shared" si="78"/>
        <v>0</v>
      </c>
      <c r="U122" s="366">
        <f t="shared" si="78"/>
        <v>0</v>
      </c>
      <c r="V122" s="366">
        <f t="shared" si="78"/>
        <v>0</v>
      </c>
      <c r="W122" s="366">
        <f t="shared" si="78"/>
        <v>1</v>
      </c>
      <c r="X122" s="366">
        <f t="shared" si="78"/>
        <v>0</v>
      </c>
      <c r="Y122" s="366">
        <f t="shared" si="78"/>
        <v>0</v>
      </c>
      <c r="Z122" s="366">
        <f t="shared" si="78"/>
        <v>0</v>
      </c>
      <c r="AA122" s="366">
        <f t="shared" si="78"/>
        <v>0</v>
      </c>
      <c r="AB122" s="366">
        <f t="shared" si="78"/>
        <v>0</v>
      </c>
      <c r="AC122" s="366">
        <f t="shared" si="78"/>
        <v>1</v>
      </c>
      <c r="AD122" s="366">
        <f t="shared" si="78"/>
        <v>0</v>
      </c>
      <c r="AE122" s="366">
        <f t="shared" si="78"/>
        <v>0</v>
      </c>
      <c r="AF122" s="366">
        <f t="shared" si="78"/>
        <v>1</v>
      </c>
    </row>
    <row r="123" spans="1:32">
      <c r="L123" s="358">
        <v>22</v>
      </c>
      <c r="M123" s="366">
        <f t="shared" ref="M123:AF123" si="79">IF(M115&gt;0,1,0)</f>
        <v>0</v>
      </c>
      <c r="N123" s="366">
        <f t="shared" si="79"/>
        <v>1</v>
      </c>
      <c r="O123" s="366">
        <f t="shared" si="79"/>
        <v>0</v>
      </c>
      <c r="P123" s="366">
        <f t="shared" si="79"/>
        <v>0</v>
      </c>
      <c r="Q123" s="366">
        <f t="shared" si="79"/>
        <v>0</v>
      </c>
      <c r="R123" s="366">
        <f t="shared" si="79"/>
        <v>0</v>
      </c>
      <c r="S123" s="366">
        <f t="shared" si="79"/>
        <v>0</v>
      </c>
      <c r="T123" s="366">
        <f t="shared" si="79"/>
        <v>0</v>
      </c>
      <c r="U123" s="366">
        <f t="shared" si="79"/>
        <v>0</v>
      </c>
      <c r="V123" s="366">
        <f t="shared" si="79"/>
        <v>0</v>
      </c>
      <c r="W123" s="366">
        <f t="shared" si="79"/>
        <v>0</v>
      </c>
      <c r="X123" s="366">
        <f t="shared" si="79"/>
        <v>0</v>
      </c>
      <c r="Y123" s="366">
        <f t="shared" si="79"/>
        <v>0</v>
      </c>
      <c r="Z123" s="366">
        <f t="shared" si="79"/>
        <v>0</v>
      </c>
      <c r="AA123" s="366">
        <f t="shared" si="79"/>
        <v>0</v>
      </c>
      <c r="AB123" s="366">
        <f t="shared" si="79"/>
        <v>0</v>
      </c>
      <c r="AC123" s="366">
        <f t="shared" si="79"/>
        <v>1</v>
      </c>
      <c r="AD123" s="366">
        <f t="shared" si="79"/>
        <v>0</v>
      </c>
      <c r="AE123" s="366">
        <f t="shared" si="79"/>
        <v>0</v>
      </c>
      <c r="AF123" s="366">
        <f t="shared" si="79"/>
        <v>1</v>
      </c>
    </row>
    <row r="124" spans="1:32" s="340" customFormat="1">
      <c r="L124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</row>
    <row r="125" spans="1:32" s="340" customFormat="1">
      <c r="L125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6"/>
      <c r="AE125" s="366"/>
      <c r="AF125" s="366"/>
    </row>
    <row r="126" spans="1:32" s="340" customFormat="1">
      <c r="A126" s="346" t="s">
        <v>760</v>
      </c>
    </row>
    <row r="127" spans="1:32">
      <c r="A127" s="144" t="s">
        <v>880</v>
      </c>
      <c r="B127" s="144" t="s">
        <v>826</v>
      </c>
      <c r="L127" s="360" t="s">
        <v>760</v>
      </c>
      <c r="M127" s="362" t="s">
        <v>881</v>
      </c>
      <c r="N127" s="362" t="s">
        <v>882</v>
      </c>
      <c r="O127" s="362" t="s">
        <v>883</v>
      </c>
      <c r="P127" s="362" t="s">
        <v>884</v>
      </c>
      <c r="Q127" s="362" t="s">
        <v>885</v>
      </c>
      <c r="R127" s="362" t="s">
        <v>886</v>
      </c>
      <c r="S127" s="362" t="s">
        <v>887</v>
      </c>
      <c r="T127" s="362" t="s">
        <v>888</v>
      </c>
      <c r="U127" s="362" t="s">
        <v>901</v>
      </c>
      <c r="V127" s="362" t="s">
        <v>889</v>
      </c>
      <c r="W127" s="362" t="s">
        <v>890</v>
      </c>
      <c r="X127" s="362" t="s">
        <v>891</v>
      </c>
      <c r="Y127" s="362" t="s">
        <v>892</v>
      </c>
      <c r="Z127" s="362" t="s">
        <v>893</v>
      </c>
      <c r="AA127" s="362" t="s">
        <v>894</v>
      </c>
      <c r="AB127" s="362" t="s">
        <v>895</v>
      </c>
      <c r="AC127" s="362" t="s">
        <v>896</v>
      </c>
      <c r="AD127" s="362" t="s">
        <v>900</v>
      </c>
      <c r="AE127" s="362" t="s">
        <v>897</v>
      </c>
      <c r="AF127" s="362" t="s">
        <v>898</v>
      </c>
    </row>
    <row r="128" spans="1:32">
      <c r="A128" s="144" t="s">
        <v>674</v>
      </c>
      <c r="B128" s="131">
        <v>11</v>
      </c>
      <c r="C128" s="131">
        <v>12</v>
      </c>
      <c r="D128" s="131">
        <v>20</v>
      </c>
      <c r="E128" s="131">
        <v>21</v>
      </c>
      <c r="F128" s="131">
        <v>22</v>
      </c>
      <c r="G128" s="131" t="s">
        <v>675</v>
      </c>
      <c r="L128" s="358">
        <v>10</v>
      </c>
      <c r="M128" s="365">
        <v>0</v>
      </c>
      <c r="N128" s="365">
        <v>0</v>
      </c>
      <c r="O128" s="365">
        <v>0</v>
      </c>
      <c r="P128" s="365">
        <v>0</v>
      </c>
      <c r="Q128" s="365">
        <v>0</v>
      </c>
      <c r="R128" s="365">
        <v>0</v>
      </c>
      <c r="S128" s="365">
        <v>0</v>
      </c>
      <c r="T128" s="365">
        <v>0</v>
      </c>
      <c r="U128" s="365">
        <v>0</v>
      </c>
      <c r="V128" s="365">
        <v>0</v>
      </c>
      <c r="W128" s="365">
        <v>0</v>
      </c>
      <c r="X128" s="365">
        <v>0</v>
      </c>
      <c r="Y128" s="365">
        <v>0</v>
      </c>
      <c r="Z128" s="365">
        <v>0</v>
      </c>
      <c r="AA128" s="365">
        <v>0</v>
      </c>
      <c r="AB128" s="365">
        <v>0</v>
      </c>
      <c r="AC128" s="365">
        <v>0</v>
      </c>
      <c r="AD128" s="365">
        <v>0</v>
      </c>
      <c r="AE128" s="365">
        <v>0</v>
      </c>
      <c r="AF128" s="365">
        <v>0</v>
      </c>
    </row>
    <row r="129" spans="1:32">
      <c r="A129" s="387" t="s">
        <v>881</v>
      </c>
      <c r="B129" s="388">
        <v>0</v>
      </c>
      <c r="C129" s="388">
        <v>0</v>
      </c>
      <c r="D129" s="388">
        <v>0</v>
      </c>
      <c r="E129" s="388">
        <v>1.4285714285714285E-2</v>
      </c>
      <c r="F129" s="388">
        <v>0</v>
      </c>
      <c r="G129" s="388">
        <v>1.4285714285714285E-2</v>
      </c>
      <c r="L129" s="358">
        <v>11</v>
      </c>
      <c r="M129" s="359">
        <v>0</v>
      </c>
      <c r="N129" s="359">
        <v>0</v>
      </c>
      <c r="O129" s="365">
        <v>0</v>
      </c>
      <c r="P129" s="365">
        <v>0</v>
      </c>
      <c r="Q129" s="365">
        <v>0</v>
      </c>
      <c r="R129" s="359">
        <v>0</v>
      </c>
      <c r="S129" s="365">
        <v>0</v>
      </c>
      <c r="T129" s="365">
        <v>0</v>
      </c>
      <c r="U129" s="359">
        <v>0</v>
      </c>
      <c r="V129" s="365">
        <v>0</v>
      </c>
      <c r="W129" s="365">
        <v>0</v>
      </c>
      <c r="X129" s="365">
        <v>0</v>
      </c>
      <c r="Y129" s="365">
        <v>0</v>
      </c>
      <c r="Z129" s="365">
        <v>0</v>
      </c>
      <c r="AA129" s="365">
        <v>0</v>
      </c>
      <c r="AB129" s="359">
        <v>1.4285714285714285E-2</v>
      </c>
      <c r="AC129" s="365">
        <v>0</v>
      </c>
      <c r="AD129" s="359">
        <v>1.4285714285714285E-2</v>
      </c>
      <c r="AE129" s="365">
        <v>0</v>
      </c>
      <c r="AF129" s="359">
        <v>0</v>
      </c>
    </row>
    <row r="130" spans="1:32">
      <c r="A130" s="387" t="s">
        <v>882</v>
      </c>
      <c r="B130" s="388">
        <v>0</v>
      </c>
      <c r="C130" s="388">
        <v>0</v>
      </c>
      <c r="D130" s="388">
        <v>1.4285714285714285E-2</v>
      </c>
      <c r="E130" s="388">
        <v>1.4285714285714285E-2</v>
      </c>
      <c r="F130" s="388">
        <v>2.8571428571428571E-2</v>
      </c>
      <c r="G130" s="388">
        <v>5.7142857142857141E-2</v>
      </c>
      <c r="L130" s="358">
        <v>12</v>
      </c>
      <c r="M130" s="359">
        <v>0</v>
      </c>
      <c r="N130" s="359">
        <v>0</v>
      </c>
      <c r="O130" s="365">
        <v>0</v>
      </c>
      <c r="P130" s="365">
        <v>0</v>
      </c>
      <c r="Q130" s="365">
        <v>0</v>
      </c>
      <c r="R130" s="359">
        <v>0</v>
      </c>
      <c r="S130" s="365">
        <v>0</v>
      </c>
      <c r="T130" s="365">
        <v>0</v>
      </c>
      <c r="U130" s="359">
        <v>0</v>
      </c>
      <c r="V130" s="365">
        <v>0</v>
      </c>
      <c r="W130" s="365">
        <v>0</v>
      </c>
      <c r="X130" s="365">
        <v>0</v>
      </c>
      <c r="Y130" s="365">
        <v>0</v>
      </c>
      <c r="Z130" s="365">
        <v>0</v>
      </c>
      <c r="AA130" s="365">
        <v>0</v>
      </c>
      <c r="AB130" s="359">
        <v>0</v>
      </c>
      <c r="AC130" s="365">
        <v>0</v>
      </c>
      <c r="AD130" s="359">
        <v>4.2857142857142858E-2</v>
      </c>
      <c r="AE130" s="365">
        <v>0</v>
      </c>
      <c r="AF130" s="359">
        <v>0</v>
      </c>
    </row>
    <row r="131" spans="1:32">
      <c r="A131" s="346" t="s">
        <v>886</v>
      </c>
      <c r="B131" s="78">
        <v>0</v>
      </c>
      <c r="C131" s="78">
        <v>0</v>
      </c>
      <c r="D131" s="78">
        <v>0</v>
      </c>
      <c r="E131" s="78">
        <v>1.4285714285714285E-2</v>
      </c>
      <c r="F131" s="78">
        <v>0</v>
      </c>
      <c r="G131" s="78">
        <v>1.4285714285714285E-2</v>
      </c>
      <c r="L131" s="358">
        <v>20</v>
      </c>
      <c r="M131" s="359">
        <v>0</v>
      </c>
      <c r="N131" s="359">
        <v>1.4285714285714285E-2</v>
      </c>
      <c r="O131" s="365">
        <v>0</v>
      </c>
      <c r="P131" s="365">
        <v>0</v>
      </c>
      <c r="Q131" s="365">
        <v>0</v>
      </c>
      <c r="R131" s="359">
        <v>0</v>
      </c>
      <c r="S131" s="365">
        <v>0</v>
      </c>
      <c r="T131" s="365">
        <v>0</v>
      </c>
      <c r="U131" s="359">
        <v>0</v>
      </c>
      <c r="V131" s="365">
        <v>0</v>
      </c>
      <c r="W131" s="365">
        <v>0</v>
      </c>
      <c r="X131" s="365">
        <v>0</v>
      </c>
      <c r="Y131" s="365">
        <v>0</v>
      </c>
      <c r="Z131" s="365">
        <v>0</v>
      </c>
      <c r="AA131" s="365">
        <v>0</v>
      </c>
      <c r="AB131" s="359">
        <v>0</v>
      </c>
      <c r="AC131" s="365">
        <v>0</v>
      </c>
      <c r="AD131" s="359">
        <v>0</v>
      </c>
      <c r="AE131" s="365">
        <v>0</v>
      </c>
      <c r="AF131" s="359">
        <v>0.48571428571428571</v>
      </c>
    </row>
    <row r="132" spans="1:32">
      <c r="A132" s="346" t="s">
        <v>901</v>
      </c>
      <c r="B132" s="78">
        <v>0</v>
      </c>
      <c r="C132" s="78">
        <v>0</v>
      </c>
      <c r="D132" s="78">
        <v>0</v>
      </c>
      <c r="E132" s="78">
        <v>2.8571428571428571E-2</v>
      </c>
      <c r="F132" s="78">
        <v>0</v>
      </c>
      <c r="G132" s="78">
        <v>2.8571428571428571E-2</v>
      </c>
      <c r="L132" s="358">
        <v>21</v>
      </c>
      <c r="M132" s="359">
        <v>1.4285714285714285E-2</v>
      </c>
      <c r="N132" s="359">
        <v>1.4285714285714285E-2</v>
      </c>
      <c r="O132" s="365">
        <v>0</v>
      </c>
      <c r="P132" s="365">
        <v>0</v>
      </c>
      <c r="Q132" s="365">
        <v>0</v>
      </c>
      <c r="R132" s="359">
        <v>1.4285714285714285E-2</v>
      </c>
      <c r="S132" s="365">
        <v>0</v>
      </c>
      <c r="T132" s="365">
        <v>0</v>
      </c>
      <c r="U132" s="359">
        <v>2.8571428571428571E-2</v>
      </c>
      <c r="V132" s="365">
        <v>0</v>
      </c>
      <c r="W132" s="365">
        <v>0</v>
      </c>
      <c r="X132" s="365">
        <v>0</v>
      </c>
      <c r="Y132" s="365">
        <v>0</v>
      </c>
      <c r="Z132" s="365">
        <v>0</v>
      </c>
      <c r="AA132" s="365">
        <v>0</v>
      </c>
      <c r="AB132" s="359">
        <v>0</v>
      </c>
      <c r="AC132" s="365">
        <v>0</v>
      </c>
      <c r="AD132" s="359">
        <v>0</v>
      </c>
      <c r="AE132" s="365">
        <v>0</v>
      </c>
      <c r="AF132" s="359">
        <v>0.24285714285714285</v>
      </c>
    </row>
    <row r="133" spans="1:32">
      <c r="A133" s="346" t="s">
        <v>895</v>
      </c>
      <c r="B133" s="78">
        <v>1.4285714285714285E-2</v>
      </c>
      <c r="C133" s="78">
        <v>0</v>
      </c>
      <c r="D133" s="78">
        <v>0</v>
      </c>
      <c r="E133" s="78">
        <v>0</v>
      </c>
      <c r="F133" s="78">
        <v>0</v>
      </c>
      <c r="G133" s="78">
        <v>1.4285714285714285E-2</v>
      </c>
      <c r="L133" s="358">
        <v>22</v>
      </c>
      <c r="M133" s="359">
        <v>0</v>
      </c>
      <c r="N133" s="359">
        <v>2.8571428571428571E-2</v>
      </c>
      <c r="O133" s="365">
        <v>0</v>
      </c>
      <c r="P133" s="365">
        <v>0</v>
      </c>
      <c r="Q133" s="365">
        <v>0</v>
      </c>
      <c r="R133" s="359">
        <v>0</v>
      </c>
      <c r="S133" s="365">
        <v>0</v>
      </c>
      <c r="T133" s="365">
        <v>0</v>
      </c>
      <c r="U133" s="359">
        <v>0</v>
      </c>
      <c r="V133" s="365">
        <v>0</v>
      </c>
      <c r="W133" s="365">
        <v>0</v>
      </c>
      <c r="X133" s="365">
        <v>0</v>
      </c>
      <c r="Y133" s="365">
        <v>0</v>
      </c>
      <c r="Z133" s="365">
        <v>0</v>
      </c>
      <c r="AA133" s="365">
        <v>0</v>
      </c>
      <c r="AB133" s="359">
        <v>0</v>
      </c>
      <c r="AC133" s="365">
        <v>0</v>
      </c>
      <c r="AD133" s="359">
        <v>0</v>
      </c>
      <c r="AE133" s="365">
        <v>0</v>
      </c>
      <c r="AF133" s="359">
        <v>8.5714285714285715E-2</v>
      </c>
    </row>
    <row r="134" spans="1:32">
      <c r="A134" s="389" t="s">
        <v>900</v>
      </c>
      <c r="B134" s="390">
        <v>1.4285714285714285E-2</v>
      </c>
      <c r="C134" s="390">
        <v>4.2857142857142858E-2</v>
      </c>
      <c r="D134" s="390">
        <v>0</v>
      </c>
      <c r="E134" s="390">
        <v>0</v>
      </c>
      <c r="F134" s="390">
        <v>0</v>
      </c>
      <c r="G134" s="390">
        <v>5.7142857142857141E-2</v>
      </c>
    </row>
    <row r="135" spans="1:32">
      <c r="A135" s="389" t="s">
        <v>898</v>
      </c>
      <c r="B135" s="390">
        <v>0</v>
      </c>
      <c r="C135" s="390">
        <v>0</v>
      </c>
      <c r="D135" s="390">
        <v>0.48571428571428571</v>
      </c>
      <c r="E135" s="390">
        <v>0.24285714285714285</v>
      </c>
      <c r="F135" s="390">
        <v>8.5714285714285715E-2</v>
      </c>
      <c r="G135" s="390">
        <v>0.81428571428571428</v>
      </c>
      <c r="L135" s="373" t="s">
        <v>907</v>
      </c>
      <c r="M135" s="370" t="s">
        <v>881</v>
      </c>
      <c r="N135" s="370" t="s">
        <v>882</v>
      </c>
      <c r="O135" s="370" t="s">
        <v>883</v>
      </c>
      <c r="P135" s="370" t="s">
        <v>884</v>
      </c>
      <c r="Q135" s="370" t="s">
        <v>885</v>
      </c>
      <c r="R135" s="370" t="s">
        <v>886</v>
      </c>
      <c r="S135" s="370" t="s">
        <v>887</v>
      </c>
      <c r="T135" s="370" t="s">
        <v>888</v>
      </c>
      <c r="U135" s="370" t="s">
        <v>901</v>
      </c>
      <c r="V135" s="370" t="s">
        <v>889</v>
      </c>
      <c r="W135" s="370" t="s">
        <v>890</v>
      </c>
      <c r="X135" s="370" t="s">
        <v>891</v>
      </c>
      <c r="Y135" s="370" t="s">
        <v>892</v>
      </c>
      <c r="Z135" s="370" t="s">
        <v>893</v>
      </c>
      <c r="AA135" s="370" t="s">
        <v>894</v>
      </c>
      <c r="AB135" s="370" t="s">
        <v>895</v>
      </c>
      <c r="AC135" s="370" t="s">
        <v>896</v>
      </c>
      <c r="AD135" s="370" t="s">
        <v>900</v>
      </c>
      <c r="AE135" s="370" t="s">
        <v>897</v>
      </c>
      <c r="AF135" s="370" t="s">
        <v>898</v>
      </c>
    </row>
    <row r="136" spans="1:32">
      <c r="A136" s="346" t="s">
        <v>675</v>
      </c>
      <c r="B136" s="78">
        <v>2.8571428571428571E-2</v>
      </c>
      <c r="C136" s="78">
        <v>4.2857142857142858E-2</v>
      </c>
      <c r="D136" s="78">
        <v>0.5</v>
      </c>
      <c r="E136" s="78">
        <v>0.31428571428571428</v>
      </c>
      <c r="F136" s="78">
        <v>0.11428571428571428</v>
      </c>
      <c r="G136" s="78">
        <v>1</v>
      </c>
      <c r="L136" s="371">
        <v>10</v>
      </c>
      <c r="M136" s="372">
        <f>IF(M128&gt;0,1,0)</f>
        <v>0</v>
      </c>
      <c r="N136" s="372">
        <f t="shared" ref="N136:AF136" si="80">IF(N128&gt;0,1,0)</f>
        <v>0</v>
      </c>
      <c r="O136" s="372">
        <f t="shared" si="80"/>
        <v>0</v>
      </c>
      <c r="P136" s="372">
        <f t="shared" si="80"/>
        <v>0</v>
      </c>
      <c r="Q136" s="372">
        <f t="shared" si="80"/>
        <v>0</v>
      </c>
      <c r="R136" s="372">
        <f t="shared" si="80"/>
        <v>0</v>
      </c>
      <c r="S136" s="372">
        <f t="shared" si="80"/>
        <v>0</v>
      </c>
      <c r="T136" s="372">
        <f t="shared" si="80"/>
        <v>0</v>
      </c>
      <c r="U136" s="372">
        <f t="shared" si="80"/>
        <v>0</v>
      </c>
      <c r="V136" s="372">
        <f t="shared" si="80"/>
        <v>0</v>
      </c>
      <c r="W136" s="372">
        <f t="shared" si="80"/>
        <v>0</v>
      </c>
      <c r="X136" s="372">
        <f t="shared" si="80"/>
        <v>0</v>
      </c>
      <c r="Y136" s="372">
        <f t="shared" si="80"/>
        <v>0</v>
      </c>
      <c r="Z136" s="372">
        <f t="shared" si="80"/>
        <v>0</v>
      </c>
      <c r="AA136" s="372">
        <f t="shared" si="80"/>
        <v>0</v>
      </c>
      <c r="AB136" s="372">
        <f t="shared" si="80"/>
        <v>0</v>
      </c>
      <c r="AC136" s="372">
        <f t="shared" si="80"/>
        <v>0</v>
      </c>
      <c r="AD136" s="372">
        <f t="shared" si="80"/>
        <v>0</v>
      </c>
      <c r="AE136" s="372">
        <f t="shared" si="80"/>
        <v>0</v>
      </c>
      <c r="AF136" s="372">
        <f t="shared" si="80"/>
        <v>0</v>
      </c>
    </row>
    <row r="137" spans="1:32">
      <c r="L137" s="371">
        <v>11</v>
      </c>
      <c r="M137" s="372">
        <f t="shared" ref="M137:AF137" si="81">IF(M129&gt;0,1,0)</f>
        <v>0</v>
      </c>
      <c r="N137" s="372">
        <f t="shared" si="81"/>
        <v>0</v>
      </c>
      <c r="O137" s="372">
        <f t="shared" si="81"/>
        <v>0</v>
      </c>
      <c r="P137" s="372">
        <f t="shared" si="81"/>
        <v>0</v>
      </c>
      <c r="Q137" s="372">
        <f t="shared" si="81"/>
        <v>0</v>
      </c>
      <c r="R137" s="372">
        <f t="shared" si="81"/>
        <v>0</v>
      </c>
      <c r="S137" s="372">
        <f t="shared" si="81"/>
        <v>0</v>
      </c>
      <c r="T137" s="372">
        <f t="shared" si="81"/>
        <v>0</v>
      </c>
      <c r="U137" s="372">
        <f t="shared" si="81"/>
        <v>0</v>
      </c>
      <c r="V137" s="372">
        <f t="shared" si="81"/>
        <v>0</v>
      </c>
      <c r="W137" s="372">
        <f t="shared" si="81"/>
        <v>0</v>
      </c>
      <c r="X137" s="372">
        <f t="shared" si="81"/>
        <v>0</v>
      </c>
      <c r="Y137" s="372">
        <f t="shared" si="81"/>
        <v>0</v>
      </c>
      <c r="Z137" s="372">
        <f t="shared" si="81"/>
        <v>0</v>
      </c>
      <c r="AA137" s="372">
        <f t="shared" si="81"/>
        <v>0</v>
      </c>
      <c r="AB137" s="372">
        <f t="shared" si="81"/>
        <v>1</v>
      </c>
      <c r="AC137" s="372">
        <f t="shared" si="81"/>
        <v>0</v>
      </c>
      <c r="AD137" s="372">
        <f t="shared" si="81"/>
        <v>1</v>
      </c>
      <c r="AE137" s="372">
        <f t="shared" si="81"/>
        <v>0</v>
      </c>
      <c r="AF137" s="372">
        <f t="shared" si="81"/>
        <v>0</v>
      </c>
    </row>
    <row r="138" spans="1:32">
      <c r="L138" s="371">
        <v>12</v>
      </c>
      <c r="M138" s="372">
        <f t="shared" ref="M138:AF138" si="82">IF(M130&gt;0,1,0)</f>
        <v>0</v>
      </c>
      <c r="N138" s="372">
        <f t="shared" si="82"/>
        <v>0</v>
      </c>
      <c r="O138" s="372">
        <f t="shared" si="82"/>
        <v>0</v>
      </c>
      <c r="P138" s="372">
        <f t="shared" si="82"/>
        <v>0</v>
      </c>
      <c r="Q138" s="372">
        <f t="shared" si="82"/>
        <v>0</v>
      </c>
      <c r="R138" s="372">
        <f t="shared" si="82"/>
        <v>0</v>
      </c>
      <c r="S138" s="372">
        <f t="shared" si="82"/>
        <v>0</v>
      </c>
      <c r="T138" s="372">
        <f t="shared" si="82"/>
        <v>0</v>
      </c>
      <c r="U138" s="372">
        <f t="shared" si="82"/>
        <v>0</v>
      </c>
      <c r="V138" s="372">
        <f t="shared" si="82"/>
        <v>0</v>
      </c>
      <c r="W138" s="372">
        <f t="shared" si="82"/>
        <v>0</v>
      </c>
      <c r="X138" s="372">
        <f t="shared" si="82"/>
        <v>0</v>
      </c>
      <c r="Y138" s="372">
        <f t="shared" si="82"/>
        <v>0</v>
      </c>
      <c r="Z138" s="372">
        <f t="shared" si="82"/>
        <v>0</v>
      </c>
      <c r="AA138" s="372">
        <f t="shared" si="82"/>
        <v>0</v>
      </c>
      <c r="AB138" s="372">
        <f t="shared" si="82"/>
        <v>0</v>
      </c>
      <c r="AC138" s="372">
        <f t="shared" si="82"/>
        <v>0</v>
      </c>
      <c r="AD138" s="372">
        <f t="shared" si="82"/>
        <v>1</v>
      </c>
      <c r="AE138" s="372">
        <f t="shared" si="82"/>
        <v>0</v>
      </c>
      <c r="AF138" s="372">
        <f t="shared" si="82"/>
        <v>0</v>
      </c>
    </row>
    <row r="139" spans="1:32" s="340" customFormat="1">
      <c r="L139" s="371">
        <v>20</v>
      </c>
      <c r="M139" s="372">
        <f t="shared" ref="M139:AF139" si="83">IF(M131&gt;0,1,0)</f>
        <v>0</v>
      </c>
      <c r="N139" s="372">
        <f t="shared" si="83"/>
        <v>1</v>
      </c>
      <c r="O139" s="372">
        <f t="shared" si="83"/>
        <v>0</v>
      </c>
      <c r="P139" s="372">
        <f t="shared" si="83"/>
        <v>0</v>
      </c>
      <c r="Q139" s="372">
        <f t="shared" si="83"/>
        <v>0</v>
      </c>
      <c r="R139" s="372">
        <f t="shared" si="83"/>
        <v>0</v>
      </c>
      <c r="S139" s="372">
        <f t="shared" si="83"/>
        <v>0</v>
      </c>
      <c r="T139" s="372">
        <f t="shared" si="83"/>
        <v>0</v>
      </c>
      <c r="U139" s="372">
        <f t="shared" si="83"/>
        <v>0</v>
      </c>
      <c r="V139" s="372">
        <f t="shared" si="83"/>
        <v>0</v>
      </c>
      <c r="W139" s="372">
        <f t="shared" si="83"/>
        <v>0</v>
      </c>
      <c r="X139" s="372">
        <f t="shared" si="83"/>
        <v>0</v>
      </c>
      <c r="Y139" s="372">
        <f t="shared" si="83"/>
        <v>0</v>
      </c>
      <c r="Z139" s="372">
        <f t="shared" si="83"/>
        <v>0</v>
      </c>
      <c r="AA139" s="372">
        <f t="shared" si="83"/>
        <v>0</v>
      </c>
      <c r="AB139" s="372">
        <f t="shared" si="83"/>
        <v>0</v>
      </c>
      <c r="AC139" s="372">
        <f t="shared" si="83"/>
        <v>0</v>
      </c>
      <c r="AD139" s="372">
        <f t="shared" si="83"/>
        <v>0</v>
      </c>
      <c r="AE139" s="372">
        <f t="shared" si="83"/>
        <v>0</v>
      </c>
      <c r="AF139" s="372">
        <f t="shared" si="83"/>
        <v>1</v>
      </c>
    </row>
    <row r="140" spans="1:32" s="340" customFormat="1">
      <c r="L140" s="371">
        <v>21</v>
      </c>
      <c r="M140" s="372">
        <f t="shared" ref="M140:AF140" si="84">IF(M132&gt;0,1,0)</f>
        <v>1</v>
      </c>
      <c r="N140" s="372">
        <f t="shared" si="84"/>
        <v>1</v>
      </c>
      <c r="O140" s="372">
        <f t="shared" si="84"/>
        <v>0</v>
      </c>
      <c r="P140" s="372">
        <f t="shared" si="84"/>
        <v>0</v>
      </c>
      <c r="Q140" s="372">
        <f t="shared" si="84"/>
        <v>0</v>
      </c>
      <c r="R140" s="372">
        <f t="shared" si="84"/>
        <v>1</v>
      </c>
      <c r="S140" s="372">
        <f t="shared" si="84"/>
        <v>0</v>
      </c>
      <c r="T140" s="372">
        <f t="shared" si="84"/>
        <v>0</v>
      </c>
      <c r="U140" s="372">
        <f t="shared" si="84"/>
        <v>1</v>
      </c>
      <c r="V140" s="372">
        <f t="shared" si="84"/>
        <v>0</v>
      </c>
      <c r="W140" s="372">
        <f t="shared" si="84"/>
        <v>0</v>
      </c>
      <c r="X140" s="372">
        <f t="shared" si="84"/>
        <v>0</v>
      </c>
      <c r="Y140" s="372">
        <f t="shared" si="84"/>
        <v>0</v>
      </c>
      <c r="Z140" s="372">
        <f t="shared" si="84"/>
        <v>0</v>
      </c>
      <c r="AA140" s="372">
        <f t="shared" si="84"/>
        <v>0</v>
      </c>
      <c r="AB140" s="372">
        <f t="shared" si="84"/>
        <v>0</v>
      </c>
      <c r="AC140" s="372">
        <f t="shared" si="84"/>
        <v>0</v>
      </c>
      <c r="AD140" s="372">
        <f t="shared" si="84"/>
        <v>0</v>
      </c>
      <c r="AE140" s="372">
        <f t="shared" si="84"/>
        <v>0</v>
      </c>
      <c r="AF140" s="372">
        <f t="shared" si="84"/>
        <v>1</v>
      </c>
    </row>
    <row r="141" spans="1:32">
      <c r="L141" s="371">
        <v>22</v>
      </c>
      <c r="M141" s="372">
        <f t="shared" ref="M141:AF141" si="85">IF(M133&gt;0,1,0)</f>
        <v>0</v>
      </c>
      <c r="N141" s="372">
        <f t="shared" si="85"/>
        <v>1</v>
      </c>
      <c r="O141" s="372">
        <f t="shared" si="85"/>
        <v>0</v>
      </c>
      <c r="P141" s="372">
        <f t="shared" si="85"/>
        <v>0</v>
      </c>
      <c r="Q141" s="372">
        <f t="shared" si="85"/>
        <v>0</v>
      </c>
      <c r="R141" s="372">
        <f t="shared" si="85"/>
        <v>0</v>
      </c>
      <c r="S141" s="372">
        <f t="shared" si="85"/>
        <v>0</v>
      </c>
      <c r="T141" s="372">
        <f t="shared" si="85"/>
        <v>0</v>
      </c>
      <c r="U141" s="372">
        <f t="shared" si="85"/>
        <v>0</v>
      </c>
      <c r="V141" s="372">
        <f t="shared" si="85"/>
        <v>0</v>
      </c>
      <c r="W141" s="372">
        <f t="shared" si="85"/>
        <v>0</v>
      </c>
      <c r="X141" s="372">
        <f t="shared" si="85"/>
        <v>0</v>
      </c>
      <c r="Y141" s="372">
        <f t="shared" si="85"/>
        <v>0</v>
      </c>
      <c r="Z141" s="372">
        <f t="shared" si="85"/>
        <v>0</v>
      </c>
      <c r="AA141" s="372">
        <f t="shared" si="85"/>
        <v>0</v>
      </c>
      <c r="AB141" s="372">
        <f t="shared" si="85"/>
        <v>0</v>
      </c>
      <c r="AC141" s="372">
        <f t="shared" si="85"/>
        <v>0</v>
      </c>
      <c r="AD141" s="372">
        <f t="shared" si="85"/>
        <v>0</v>
      </c>
      <c r="AE141" s="372">
        <f t="shared" si="85"/>
        <v>0</v>
      </c>
      <c r="AF141" s="372">
        <f t="shared" si="85"/>
        <v>1</v>
      </c>
    </row>
    <row r="142" spans="1:32" s="340" customFormat="1">
      <c r="L142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6"/>
      <c r="AE142" s="366"/>
      <c r="AF142" s="366"/>
    </row>
    <row r="143" spans="1:32" s="340" customFormat="1" ht="14.25" customHeight="1">
      <c r="A143" s="346" t="s">
        <v>761</v>
      </c>
    </row>
    <row r="144" spans="1:32">
      <c r="A144" s="144" t="s">
        <v>880</v>
      </c>
      <c r="B144" s="144" t="s">
        <v>826</v>
      </c>
      <c r="L144" s="360" t="s">
        <v>761</v>
      </c>
      <c r="M144" s="362" t="s">
        <v>881</v>
      </c>
      <c r="N144" s="362" t="s">
        <v>882</v>
      </c>
      <c r="O144" s="362" t="s">
        <v>883</v>
      </c>
      <c r="P144" s="362" t="s">
        <v>884</v>
      </c>
      <c r="Q144" s="362" t="s">
        <v>885</v>
      </c>
      <c r="R144" s="362" t="s">
        <v>886</v>
      </c>
      <c r="S144" s="362" t="s">
        <v>887</v>
      </c>
      <c r="T144" s="362" t="s">
        <v>888</v>
      </c>
      <c r="U144" s="362" t="s">
        <v>901</v>
      </c>
      <c r="V144" s="362" t="s">
        <v>889</v>
      </c>
      <c r="W144" s="362" t="s">
        <v>890</v>
      </c>
      <c r="X144" s="362" t="s">
        <v>891</v>
      </c>
      <c r="Y144" s="362" t="s">
        <v>892</v>
      </c>
      <c r="Z144" s="362" t="s">
        <v>893</v>
      </c>
      <c r="AA144" s="362" t="s">
        <v>894</v>
      </c>
      <c r="AB144" s="362" t="s">
        <v>895</v>
      </c>
      <c r="AC144" s="362" t="s">
        <v>896</v>
      </c>
      <c r="AD144" s="362" t="s">
        <v>900</v>
      </c>
      <c r="AE144" s="362" t="s">
        <v>897</v>
      </c>
      <c r="AF144" s="362" t="s">
        <v>898</v>
      </c>
    </row>
    <row r="145" spans="1:32">
      <c r="A145" s="144" t="s">
        <v>674</v>
      </c>
      <c r="B145" s="131">
        <v>10</v>
      </c>
      <c r="C145" s="131">
        <v>11</v>
      </c>
      <c r="D145" s="131">
        <v>12</v>
      </c>
      <c r="E145" s="131">
        <v>20</v>
      </c>
      <c r="F145" s="131">
        <v>21</v>
      </c>
      <c r="G145" s="131">
        <v>22</v>
      </c>
      <c r="H145" s="131" t="s">
        <v>675</v>
      </c>
      <c r="L145" s="358">
        <v>10</v>
      </c>
      <c r="M145" s="359">
        <v>0</v>
      </c>
      <c r="N145" s="365">
        <v>0</v>
      </c>
      <c r="O145" s="359">
        <v>0</v>
      </c>
      <c r="P145" s="359">
        <v>3.125E-2</v>
      </c>
      <c r="Q145" s="359">
        <v>0</v>
      </c>
      <c r="R145" s="365">
        <v>0</v>
      </c>
      <c r="S145" s="365">
        <v>0</v>
      </c>
      <c r="T145" s="359">
        <v>0</v>
      </c>
      <c r="U145" s="359">
        <v>3.125E-2</v>
      </c>
      <c r="V145" s="359">
        <v>6.25E-2</v>
      </c>
      <c r="W145" s="365">
        <v>0</v>
      </c>
      <c r="X145" s="359">
        <v>3.125E-2</v>
      </c>
      <c r="Y145" s="365">
        <v>0</v>
      </c>
      <c r="Z145" s="365">
        <v>0</v>
      </c>
      <c r="AA145" s="365">
        <v>0</v>
      </c>
      <c r="AB145" s="359">
        <v>0</v>
      </c>
      <c r="AC145" s="359">
        <v>0</v>
      </c>
      <c r="AD145" s="365">
        <v>0</v>
      </c>
      <c r="AE145" s="359">
        <v>0</v>
      </c>
      <c r="AF145" s="359">
        <v>0</v>
      </c>
    </row>
    <row r="146" spans="1:32">
      <c r="A146" s="387" t="s">
        <v>882</v>
      </c>
      <c r="B146" s="388">
        <v>0</v>
      </c>
      <c r="C146" s="388">
        <v>0</v>
      </c>
      <c r="D146" s="388">
        <v>0</v>
      </c>
      <c r="E146" s="388">
        <v>0.125</v>
      </c>
      <c r="F146" s="388">
        <v>6.25E-2</v>
      </c>
      <c r="G146" s="388">
        <v>3.125E-2</v>
      </c>
      <c r="H146" s="388">
        <v>0.21875</v>
      </c>
      <c r="L146" s="358">
        <v>11</v>
      </c>
      <c r="M146" s="359">
        <v>0</v>
      </c>
      <c r="N146" s="365">
        <v>0</v>
      </c>
      <c r="O146" s="359">
        <v>0</v>
      </c>
      <c r="P146" s="359">
        <v>3.125E-2</v>
      </c>
      <c r="Q146" s="359">
        <v>0</v>
      </c>
      <c r="R146" s="365">
        <v>0</v>
      </c>
      <c r="S146" s="365">
        <v>0</v>
      </c>
      <c r="T146" s="359">
        <v>0</v>
      </c>
      <c r="U146" s="359">
        <v>0</v>
      </c>
      <c r="V146" s="359">
        <v>3.125E-2</v>
      </c>
      <c r="W146" s="365">
        <v>0</v>
      </c>
      <c r="X146" s="359">
        <v>0</v>
      </c>
      <c r="Y146" s="365">
        <v>0</v>
      </c>
      <c r="Z146" s="365">
        <v>0</v>
      </c>
      <c r="AA146" s="365">
        <v>0</v>
      </c>
      <c r="AB146" s="359">
        <v>0</v>
      </c>
      <c r="AC146" s="359">
        <v>0</v>
      </c>
      <c r="AD146" s="365">
        <v>0</v>
      </c>
      <c r="AE146" s="359">
        <v>0</v>
      </c>
      <c r="AF146" s="359">
        <v>0</v>
      </c>
    </row>
    <row r="147" spans="1:32">
      <c r="A147" s="387" t="s">
        <v>883</v>
      </c>
      <c r="B147" s="388">
        <v>0</v>
      </c>
      <c r="C147" s="388">
        <v>0</v>
      </c>
      <c r="D147" s="388">
        <v>0</v>
      </c>
      <c r="E147" s="388">
        <v>3.125E-2</v>
      </c>
      <c r="F147" s="388">
        <v>3.125E-2</v>
      </c>
      <c r="G147" s="388">
        <v>0</v>
      </c>
      <c r="H147" s="388">
        <v>6.25E-2</v>
      </c>
      <c r="L147" s="358">
        <v>12</v>
      </c>
      <c r="M147" s="359">
        <v>0</v>
      </c>
      <c r="N147" s="365">
        <v>0</v>
      </c>
      <c r="O147" s="359">
        <v>0</v>
      </c>
      <c r="P147" s="359">
        <v>0</v>
      </c>
      <c r="Q147" s="359">
        <v>0</v>
      </c>
      <c r="R147" s="365">
        <v>0</v>
      </c>
      <c r="S147" s="365">
        <v>0</v>
      </c>
      <c r="T147" s="359">
        <v>0</v>
      </c>
      <c r="U147" s="359">
        <v>0</v>
      </c>
      <c r="V147" s="359">
        <v>0</v>
      </c>
      <c r="W147" s="365">
        <v>0</v>
      </c>
      <c r="X147" s="359">
        <v>3.125E-2</v>
      </c>
      <c r="Y147" s="365">
        <v>0</v>
      </c>
      <c r="Z147" s="365">
        <v>0</v>
      </c>
      <c r="AA147" s="365">
        <v>0</v>
      </c>
      <c r="AB147" s="359">
        <v>0</v>
      </c>
      <c r="AC147" s="359">
        <v>3.125E-2</v>
      </c>
      <c r="AD147" s="365">
        <v>0</v>
      </c>
      <c r="AE147" s="359">
        <v>0</v>
      </c>
      <c r="AF147" s="359">
        <v>0</v>
      </c>
    </row>
    <row r="148" spans="1:32">
      <c r="A148" s="387" t="s">
        <v>884</v>
      </c>
      <c r="B148" s="388">
        <v>3.125E-2</v>
      </c>
      <c r="C148" s="388">
        <v>3.125E-2</v>
      </c>
      <c r="D148" s="388">
        <v>0</v>
      </c>
      <c r="E148" s="388">
        <v>0</v>
      </c>
      <c r="F148" s="388">
        <v>0</v>
      </c>
      <c r="G148" s="388">
        <v>0</v>
      </c>
      <c r="H148" s="388">
        <v>6.25E-2</v>
      </c>
      <c r="L148" s="358">
        <v>20</v>
      </c>
      <c r="M148" s="359">
        <v>0.125</v>
      </c>
      <c r="N148" s="365">
        <v>0</v>
      </c>
      <c r="O148" s="359">
        <v>3.125E-2</v>
      </c>
      <c r="P148" s="359">
        <v>0</v>
      </c>
      <c r="Q148" s="359">
        <v>3.125E-2</v>
      </c>
      <c r="R148" s="365">
        <v>0</v>
      </c>
      <c r="S148" s="365">
        <v>0</v>
      </c>
      <c r="T148" s="359">
        <v>0</v>
      </c>
      <c r="U148" s="359">
        <v>0</v>
      </c>
      <c r="V148" s="359">
        <v>0</v>
      </c>
      <c r="W148" s="365">
        <v>0</v>
      </c>
      <c r="X148" s="359">
        <v>0</v>
      </c>
      <c r="Y148" s="365">
        <v>0</v>
      </c>
      <c r="Z148" s="365">
        <v>0</v>
      </c>
      <c r="AA148" s="365">
        <v>0</v>
      </c>
      <c r="AB148" s="359">
        <v>0</v>
      </c>
      <c r="AC148" s="359">
        <v>0</v>
      </c>
      <c r="AD148" s="365">
        <v>0</v>
      </c>
      <c r="AE148" s="359">
        <v>3.125E-2</v>
      </c>
      <c r="AF148" s="359">
        <v>0</v>
      </c>
    </row>
    <row r="149" spans="1:32">
      <c r="A149" s="346" t="s">
        <v>885</v>
      </c>
      <c r="B149" s="78">
        <v>0</v>
      </c>
      <c r="C149" s="78">
        <v>0</v>
      </c>
      <c r="D149" s="78">
        <v>0</v>
      </c>
      <c r="E149" s="78">
        <v>3.125E-2</v>
      </c>
      <c r="F149" s="78">
        <v>0</v>
      </c>
      <c r="G149" s="78">
        <v>0</v>
      </c>
      <c r="H149" s="78">
        <v>3.125E-2</v>
      </c>
      <c r="L149" s="358">
        <v>21</v>
      </c>
      <c r="M149" s="359">
        <v>6.25E-2</v>
      </c>
      <c r="N149" s="365">
        <v>0</v>
      </c>
      <c r="O149" s="359">
        <v>3.125E-2</v>
      </c>
      <c r="P149" s="359">
        <v>0</v>
      </c>
      <c r="Q149" s="359">
        <v>0</v>
      </c>
      <c r="R149" s="365">
        <v>0</v>
      </c>
      <c r="S149" s="365">
        <v>0</v>
      </c>
      <c r="T149" s="359">
        <v>3.125E-2</v>
      </c>
      <c r="U149" s="359">
        <v>0</v>
      </c>
      <c r="V149" s="359">
        <v>0</v>
      </c>
      <c r="W149" s="365">
        <v>0</v>
      </c>
      <c r="X149" s="359">
        <v>0</v>
      </c>
      <c r="Y149" s="365">
        <v>0</v>
      </c>
      <c r="Z149" s="365">
        <v>0</v>
      </c>
      <c r="AA149" s="365">
        <v>0</v>
      </c>
      <c r="AB149" s="359">
        <v>3.125E-2</v>
      </c>
      <c r="AC149" s="359">
        <v>0</v>
      </c>
      <c r="AD149" s="365">
        <v>0</v>
      </c>
      <c r="AE149" s="359">
        <v>3.125E-2</v>
      </c>
      <c r="AF149" s="359">
        <v>0.15625</v>
      </c>
    </row>
    <row r="150" spans="1:32">
      <c r="A150" s="346" t="s">
        <v>888</v>
      </c>
      <c r="B150" s="78">
        <v>0</v>
      </c>
      <c r="C150" s="78">
        <v>0</v>
      </c>
      <c r="D150" s="78">
        <v>0</v>
      </c>
      <c r="E150" s="78">
        <v>0</v>
      </c>
      <c r="F150" s="78">
        <v>3.125E-2</v>
      </c>
      <c r="G150" s="78">
        <v>0</v>
      </c>
      <c r="H150" s="78">
        <v>3.125E-2</v>
      </c>
      <c r="L150" s="358">
        <v>22</v>
      </c>
      <c r="M150" s="359">
        <v>3.125E-2</v>
      </c>
      <c r="N150" s="365">
        <v>0</v>
      </c>
      <c r="O150" s="359">
        <v>0</v>
      </c>
      <c r="P150" s="359">
        <v>0</v>
      </c>
      <c r="Q150" s="359">
        <v>0</v>
      </c>
      <c r="R150" s="365">
        <v>0</v>
      </c>
      <c r="S150" s="365">
        <v>0</v>
      </c>
      <c r="T150" s="359">
        <v>0</v>
      </c>
      <c r="U150" s="359">
        <v>0</v>
      </c>
      <c r="V150" s="359">
        <v>0</v>
      </c>
      <c r="W150" s="365">
        <v>0</v>
      </c>
      <c r="X150" s="359">
        <v>0</v>
      </c>
      <c r="Y150" s="365">
        <v>0</v>
      </c>
      <c r="Z150" s="365">
        <v>0</v>
      </c>
      <c r="AA150" s="365">
        <v>0</v>
      </c>
      <c r="AB150" s="359">
        <v>0</v>
      </c>
      <c r="AC150" s="359">
        <v>0</v>
      </c>
      <c r="AD150" s="365">
        <v>0</v>
      </c>
      <c r="AE150" s="359">
        <v>0</v>
      </c>
      <c r="AF150" s="359">
        <v>0.125</v>
      </c>
    </row>
    <row r="151" spans="1:32">
      <c r="A151" s="346" t="s">
        <v>901</v>
      </c>
      <c r="B151" s="78">
        <v>3.125E-2</v>
      </c>
      <c r="C151" s="78">
        <v>0</v>
      </c>
      <c r="D151" s="78">
        <v>0</v>
      </c>
      <c r="E151" s="78">
        <v>0</v>
      </c>
      <c r="F151" s="78">
        <v>0</v>
      </c>
      <c r="G151" s="78">
        <v>0</v>
      </c>
      <c r="H151" s="78">
        <v>3.125E-2</v>
      </c>
    </row>
    <row r="152" spans="1:32">
      <c r="A152" s="346" t="s">
        <v>889</v>
      </c>
      <c r="B152" s="78">
        <v>6.25E-2</v>
      </c>
      <c r="C152" s="78">
        <v>3.125E-2</v>
      </c>
      <c r="D152" s="78">
        <v>0</v>
      </c>
      <c r="E152" s="78">
        <v>0</v>
      </c>
      <c r="F152" s="78">
        <v>0</v>
      </c>
      <c r="G152" s="78">
        <v>0</v>
      </c>
      <c r="H152" s="78">
        <v>9.375E-2</v>
      </c>
      <c r="L152" s="373" t="s">
        <v>907</v>
      </c>
      <c r="M152" s="370" t="s">
        <v>881</v>
      </c>
      <c r="N152" s="370" t="s">
        <v>882</v>
      </c>
      <c r="O152" s="370" t="s">
        <v>883</v>
      </c>
      <c r="P152" s="370" t="s">
        <v>884</v>
      </c>
      <c r="Q152" s="370" t="s">
        <v>885</v>
      </c>
      <c r="R152" s="370" t="s">
        <v>886</v>
      </c>
      <c r="S152" s="370" t="s">
        <v>887</v>
      </c>
      <c r="T152" s="370" t="s">
        <v>888</v>
      </c>
      <c r="U152" s="370" t="s">
        <v>901</v>
      </c>
      <c r="V152" s="370" t="s">
        <v>889</v>
      </c>
      <c r="W152" s="370" t="s">
        <v>890</v>
      </c>
      <c r="X152" s="370" t="s">
        <v>891</v>
      </c>
      <c r="Y152" s="370" t="s">
        <v>892</v>
      </c>
      <c r="Z152" s="370" t="s">
        <v>893</v>
      </c>
      <c r="AA152" s="370" t="s">
        <v>894</v>
      </c>
      <c r="AB152" s="370" t="s">
        <v>895</v>
      </c>
      <c r="AC152" s="370" t="s">
        <v>896</v>
      </c>
      <c r="AD152" s="370" t="s">
        <v>900</v>
      </c>
      <c r="AE152" s="370" t="s">
        <v>897</v>
      </c>
      <c r="AF152" s="370" t="s">
        <v>898</v>
      </c>
    </row>
    <row r="153" spans="1:32">
      <c r="A153" s="346" t="s">
        <v>891</v>
      </c>
      <c r="B153" s="78">
        <v>3.125E-2</v>
      </c>
      <c r="C153" s="78">
        <v>0</v>
      </c>
      <c r="D153" s="78">
        <v>3.125E-2</v>
      </c>
      <c r="E153" s="78">
        <v>0</v>
      </c>
      <c r="F153" s="78">
        <v>0</v>
      </c>
      <c r="G153" s="78">
        <v>0</v>
      </c>
      <c r="H153" s="78">
        <v>6.25E-2</v>
      </c>
      <c r="L153" s="371">
        <v>10</v>
      </c>
      <c r="M153" s="372">
        <f>IF(M145&gt;0,1,0)</f>
        <v>0</v>
      </c>
      <c r="N153" s="372">
        <f t="shared" ref="N153:AF153" si="86">IF(N145&gt;0,1,0)</f>
        <v>0</v>
      </c>
      <c r="O153" s="372">
        <f t="shared" si="86"/>
        <v>0</v>
      </c>
      <c r="P153" s="372">
        <f t="shared" si="86"/>
        <v>1</v>
      </c>
      <c r="Q153" s="372">
        <f t="shared" si="86"/>
        <v>0</v>
      </c>
      <c r="R153" s="372">
        <f t="shared" si="86"/>
        <v>0</v>
      </c>
      <c r="S153" s="372">
        <f t="shared" si="86"/>
        <v>0</v>
      </c>
      <c r="T153" s="372">
        <f t="shared" si="86"/>
        <v>0</v>
      </c>
      <c r="U153" s="372">
        <f t="shared" si="86"/>
        <v>1</v>
      </c>
      <c r="V153" s="372">
        <f t="shared" si="86"/>
        <v>1</v>
      </c>
      <c r="W153" s="372">
        <f t="shared" si="86"/>
        <v>0</v>
      </c>
      <c r="X153" s="372">
        <f t="shared" si="86"/>
        <v>1</v>
      </c>
      <c r="Y153" s="372">
        <f t="shared" si="86"/>
        <v>0</v>
      </c>
      <c r="Z153" s="372">
        <f t="shared" si="86"/>
        <v>0</v>
      </c>
      <c r="AA153" s="372">
        <f t="shared" si="86"/>
        <v>0</v>
      </c>
      <c r="AB153" s="372">
        <f t="shared" si="86"/>
        <v>0</v>
      </c>
      <c r="AC153" s="372">
        <f t="shared" si="86"/>
        <v>0</v>
      </c>
      <c r="AD153" s="372">
        <f t="shared" si="86"/>
        <v>0</v>
      </c>
      <c r="AE153" s="372">
        <f t="shared" si="86"/>
        <v>0</v>
      </c>
      <c r="AF153" s="372">
        <f t="shared" si="86"/>
        <v>0</v>
      </c>
    </row>
    <row r="154" spans="1:32">
      <c r="A154" s="346" t="s">
        <v>895</v>
      </c>
      <c r="B154" s="78">
        <v>0</v>
      </c>
      <c r="C154" s="78">
        <v>0</v>
      </c>
      <c r="D154" s="78">
        <v>0</v>
      </c>
      <c r="E154" s="78">
        <v>0</v>
      </c>
      <c r="F154" s="78">
        <v>3.125E-2</v>
      </c>
      <c r="G154" s="78">
        <v>0</v>
      </c>
      <c r="H154" s="78">
        <v>3.125E-2</v>
      </c>
      <c r="L154" s="371">
        <v>11</v>
      </c>
      <c r="M154" s="372">
        <f t="shared" ref="M154:AF154" si="87">IF(M146&gt;0,1,0)</f>
        <v>0</v>
      </c>
      <c r="N154" s="372">
        <f t="shared" si="87"/>
        <v>0</v>
      </c>
      <c r="O154" s="372">
        <f t="shared" si="87"/>
        <v>0</v>
      </c>
      <c r="P154" s="372">
        <f t="shared" si="87"/>
        <v>1</v>
      </c>
      <c r="Q154" s="372">
        <f t="shared" si="87"/>
        <v>0</v>
      </c>
      <c r="R154" s="372">
        <f t="shared" si="87"/>
        <v>0</v>
      </c>
      <c r="S154" s="372">
        <f t="shared" si="87"/>
        <v>0</v>
      </c>
      <c r="T154" s="372">
        <f t="shared" si="87"/>
        <v>0</v>
      </c>
      <c r="U154" s="372">
        <f t="shared" si="87"/>
        <v>0</v>
      </c>
      <c r="V154" s="372">
        <f t="shared" si="87"/>
        <v>1</v>
      </c>
      <c r="W154" s="372">
        <f t="shared" si="87"/>
        <v>0</v>
      </c>
      <c r="X154" s="372">
        <f t="shared" si="87"/>
        <v>0</v>
      </c>
      <c r="Y154" s="372">
        <f t="shared" si="87"/>
        <v>0</v>
      </c>
      <c r="Z154" s="372">
        <f t="shared" si="87"/>
        <v>0</v>
      </c>
      <c r="AA154" s="372">
        <f t="shared" si="87"/>
        <v>0</v>
      </c>
      <c r="AB154" s="372">
        <f t="shared" si="87"/>
        <v>0</v>
      </c>
      <c r="AC154" s="372">
        <f t="shared" si="87"/>
        <v>0</v>
      </c>
      <c r="AD154" s="372">
        <f t="shared" si="87"/>
        <v>0</v>
      </c>
      <c r="AE154" s="372">
        <f t="shared" si="87"/>
        <v>0</v>
      </c>
      <c r="AF154" s="372">
        <f t="shared" si="87"/>
        <v>0</v>
      </c>
    </row>
    <row r="155" spans="1:32">
      <c r="A155" s="389" t="s">
        <v>896</v>
      </c>
      <c r="B155" s="390">
        <v>0</v>
      </c>
      <c r="C155" s="390">
        <v>0</v>
      </c>
      <c r="D155" s="390">
        <v>3.125E-2</v>
      </c>
      <c r="E155" s="390">
        <v>0</v>
      </c>
      <c r="F155" s="390">
        <v>0</v>
      </c>
      <c r="G155" s="390">
        <v>0</v>
      </c>
      <c r="H155" s="390">
        <v>3.125E-2</v>
      </c>
      <c r="L155" s="371">
        <v>12</v>
      </c>
      <c r="M155" s="372">
        <f t="shared" ref="M155:AF155" si="88">IF(M147&gt;0,1,0)</f>
        <v>0</v>
      </c>
      <c r="N155" s="372">
        <f t="shared" si="88"/>
        <v>0</v>
      </c>
      <c r="O155" s="372">
        <f t="shared" si="88"/>
        <v>0</v>
      </c>
      <c r="P155" s="372">
        <f t="shared" si="88"/>
        <v>0</v>
      </c>
      <c r="Q155" s="372">
        <f t="shared" si="88"/>
        <v>0</v>
      </c>
      <c r="R155" s="372">
        <f t="shared" si="88"/>
        <v>0</v>
      </c>
      <c r="S155" s="372">
        <f t="shared" si="88"/>
        <v>0</v>
      </c>
      <c r="T155" s="372">
        <f t="shared" si="88"/>
        <v>0</v>
      </c>
      <c r="U155" s="372">
        <f t="shared" si="88"/>
        <v>0</v>
      </c>
      <c r="V155" s="372">
        <f t="shared" si="88"/>
        <v>0</v>
      </c>
      <c r="W155" s="372">
        <f t="shared" si="88"/>
        <v>0</v>
      </c>
      <c r="X155" s="372">
        <f t="shared" si="88"/>
        <v>1</v>
      </c>
      <c r="Y155" s="372">
        <f t="shared" si="88"/>
        <v>0</v>
      </c>
      <c r="Z155" s="372">
        <f t="shared" si="88"/>
        <v>0</v>
      </c>
      <c r="AA155" s="372">
        <f t="shared" si="88"/>
        <v>0</v>
      </c>
      <c r="AB155" s="372">
        <f t="shared" si="88"/>
        <v>0</v>
      </c>
      <c r="AC155" s="372">
        <f t="shared" si="88"/>
        <v>1</v>
      </c>
      <c r="AD155" s="372">
        <f t="shared" si="88"/>
        <v>0</v>
      </c>
      <c r="AE155" s="372">
        <f t="shared" si="88"/>
        <v>0</v>
      </c>
      <c r="AF155" s="372">
        <f t="shared" si="88"/>
        <v>0</v>
      </c>
    </row>
    <row r="156" spans="1:32">
      <c r="A156" s="389" t="s">
        <v>897</v>
      </c>
      <c r="B156" s="390">
        <v>0</v>
      </c>
      <c r="C156" s="390">
        <v>0</v>
      </c>
      <c r="D156" s="390">
        <v>0</v>
      </c>
      <c r="E156" s="390">
        <v>3.125E-2</v>
      </c>
      <c r="F156" s="390">
        <v>3.125E-2</v>
      </c>
      <c r="G156" s="390">
        <v>0</v>
      </c>
      <c r="H156" s="390">
        <v>6.25E-2</v>
      </c>
      <c r="L156" s="371">
        <v>20</v>
      </c>
      <c r="M156" s="372">
        <f t="shared" ref="M156:AF156" si="89">IF(M148&gt;0,1,0)</f>
        <v>1</v>
      </c>
      <c r="N156" s="372">
        <f t="shared" si="89"/>
        <v>0</v>
      </c>
      <c r="O156" s="372">
        <f t="shared" si="89"/>
        <v>1</v>
      </c>
      <c r="P156" s="372">
        <f t="shared" si="89"/>
        <v>0</v>
      </c>
      <c r="Q156" s="372">
        <f t="shared" si="89"/>
        <v>1</v>
      </c>
      <c r="R156" s="372">
        <f t="shared" si="89"/>
        <v>0</v>
      </c>
      <c r="S156" s="372">
        <f t="shared" si="89"/>
        <v>0</v>
      </c>
      <c r="T156" s="372">
        <f t="shared" si="89"/>
        <v>0</v>
      </c>
      <c r="U156" s="372">
        <f t="shared" si="89"/>
        <v>0</v>
      </c>
      <c r="V156" s="372">
        <f t="shared" si="89"/>
        <v>0</v>
      </c>
      <c r="W156" s="372">
        <f t="shared" si="89"/>
        <v>0</v>
      </c>
      <c r="X156" s="372">
        <f t="shared" si="89"/>
        <v>0</v>
      </c>
      <c r="Y156" s="372">
        <f t="shared" si="89"/>
        <v>0</v>
      </c>
      <c r="Z156" s="372">
        <f t="shared" si="89"/>
        <v>0</v>
      </c>
      <c r="AA156" s="372">
        <f t="shared" si="89"/>
        <v>0</v>
      </c>
      <c r="AB156" s="372">
        <f t="shared" si="89"/>
        <v>0</v>
      </c>
      <c r="AC156" s="372">
        <f t="shared" si="89"/>
        <v>0</v>
      </c>
      <c r="AD156" s="372">
        <f t="shared" si="89"/>
        <v>0</v>
      </c>
      <c r="AE156" s="372">
        <f t="shared" si="89"/>
        <v>1</v>
      </c>
      <c r="AF156" s="372">
        <f t="shared" si="89"/>
        <v>0</v>
      </c>
    </row>
    <row r="157" spans="1:32">
      <c r="A157" s="389" t="s">
        <v>898</v>
      </c>
      <c r="B157" s="390">
        <v>0</v>
      </c>
      <c r="C157" s="390">
        <v>0</v>
      </c>
      <c r="D157" s="390">
        <v>0</v>
      </c>
      <c r="E157" s="390">
        <v>0</v>
      </c>
      <c r="F157" s="390">
        <v>0.15625</v>
      </c>
      <c r="G157" s="390">
        <v>0.125</v>
      </c>
      <c r="H157" s="390">
        <v>0.28125</v>
      </c>
      <c r="L157" s="371">
        <v>21</v>
      </c>
      <c r="M157" s="372">
        <f t="shared" ref="M157:AF157" si="90">IF(M149&gt;0,1,0)</f>
        <v>1</v>
      </c>
      <c r="N157" s="372">
        <f t="shared" si="90"/>
        <v>0</v>
      </c>
      <c r="O157" s="372">
        <f t="shared" si="90"/>
        <v>1</v>
      </c>
      <c r="P157" s="372">
        <f t="shared" si="90"/>
        <v>0</v>
      </c>
      <c r="Q157" s="372">
        <f t="shared" si="90"/>
        <v>0</v>
      </c>
      <c r="R157" s="372">
        <f t="shared" si="90"/>
        <v>0</v>
      </c>
      <c r="S157" s="372">
        <f t="shared" si="90"/>
        <v>0</v>
      </c>
      <c r="T157" s="372">
        <f t="shared" si="90"/>
        <v>1</v>
      </c>
      <c r="U157" s="372">
        <f t="shared" si="90"/>
        <v>0</v>
      </c>
      <c r="V157" s="372">
        <f t="shared" si="90"/>
        <v>0</v>
      </c>
      <c r="W157" s="372">
        <f t="shared" si="90"/>
        <v>0</v>
      </c>
      <c r="X157" s="372">
        <f t="shared" si="90"/>
        <v>0</v>
      </c>
      <c r="Y157" s="372">
        <f t="shared" si="90"/>
        <v>0</v>
      </c>
      <c r="Z157" s="372">
        <f t="shared" si="90"/>
        <v>0</v>
      </c>
      <c r="AA157" s="372">
        <f t="shared" si="90"/>
        <v>0</v>
      </c>
      <c r="AB157" s="372">
        <f t="shared" si="90"/>
        <v>1</v>
      </c>
      <c r="AC157" s="372">
        <f t="shared" si="90"/>
        <v>0</v>
      </c>
      <c r="AD157" s="372">
        <f t="shared" si="90"/>
        <v>0</v>
      </c>
      <c r="AE157" s="372">
        <f t="shared" si="90"/>
        <v>1</v>
      </c>
      <c r="AF157" s="372">
        <f t="shared" si="90"/>
        <v>1</v>
      </c>
    </row>
    <row r="158" spans="1:32">
      <c r="A158" s="346" t="s">
        <v>675</v>
      </c>
      <c r="B158" s="78">
        <v>0.15625</v>
      </c>
      <c r="C158" s="78">
        <v>6.25E-2</v>
      </c>
      <c r="D158" s="78">
        <v>6.25E-2</v>
      </c>
      <c r="E158" s="78">
        <v>0.21875</v>
      </c>
      <c r="F158" s="78">
        <v>0.34375</v>
      </c>
      <c r="G158" s="78">
        <v>0.15625</v>
      </c>
      <c r="H158" s="78">
        <v>1</v>
      </c>
      <c r="L158" s="371">
        <v>22</v>
      </c>
      <c r="M158" s="372">
        <f t="shared" ref="M158:AF158" si="91">IF(M150&gt;0,1,0)</f>
        <v>1</v>
      </c>
      <c r="N158" s="372">
        <f t="shared" si="91"/>
        <v>0</v>
      </c>
      <c r="O158" s="372">
        <f t="shared" si="91"/>
        <v>0</v>
      </c>
      <c r="P158" s="372">
        <f t="shared" si="91"/>
        <v>0</v>
      </c>
      <c r="Q158" s="372">
        <f t="shared" si="91"/>
        <v>0</v>
      </c>
      <c r="R158" s="372">
        <f t="shared" si="91"/>
        <v>0</v>
      </c>
      <c r="S158" s="372">
        <f t="shared" si="91"/>
        <v>0</v>
      </c>
      <c r="T158" s="372">
        <f t="shared" si="91"/>
        <v>0</v>
      </c>
      <c r="U158" s="372">
        <f t="shared" si="91"/>
        <v>0</v>
      </c>
      <c r="V158" s="372">
        <f t="shared" si="91"/>
        <v>0</v>
      </c>
      <c r="W158" s="372">
        <f t="shared" si="91"/>
        <v>0</v>
      </c>
      <c r="X158" s="372">
        <f t="shared" si="91"/>
        <v>0</v>
      </c>
      <c r="Y158" s="372">
        <f t="shared" si="91"/>
        <v>0</v>
      </c>
      <c r="Z158" s="372">
        <f t="shared" si="91"/>
        <v>0</v>
      </c>
      <c r="AA158" s="372">
        <f t="shared" si="91"/>
        <v>0</v>
      </c>
      <c r="AB158" s="372">
        <f t="shared" si="91"/>
        <v>0</v>
      </c>
      <c r="AC158" s="372">
        <f t="shared" si="91"/>
        <v>0</v>
      </c>
      <c r="AD158" s="372">
        <f t="shared" si="91"/>
        <v>0</v>
      </c>
      <c r="AE158" s="372">
        <f t="shared" si="91"/>
        <v>0</v>
      </c>
      <c r="AF158" s="372">
        <f t="shared" si="91"/>
        <v>1</v>
      </c>
    </row>
    <row r="160" spans="1:32" ht="31.5">
      <c r="A160" s="368" t="s">
        <v>917</v>
      </c>
    </row>
    <row r="161" spans="1:34">
      <c r="L161" s="355" t="s">
        <v>902</v>
      </c>
      <c r="M161" s="362" t="s">
        <v>881</v>
      </c>
      <c r="N161" s="362" t="s">
        <v>882</v>
      </c>
      <c r="O161" s="362" t="s">
        <v>883</v>
      </c>
      <c r="P161" s="362" t="s">
        <v>884</v>
      </c>
      <c r="Q161" s="362" t="s">
        <v>885</v>
      </c>
      <c r="R161" s="362" t="s">
        <v>886</v>
      </c>
      <c r="S161" s="362" t="s">
        <v>887</v>
      </c>
      <c r="T161" s="362" t="s">
        <v>888</v>
      </c>
      <c r="U161" s="362" t="s">
        <v>901</v>
      </c>
      <c r="V161" s="362" t="s">
        <v>889</v>
      </c>
      <c r="W161" s="362" t="s">
        <v>890</v>
      </c>
      <c r="X161" s="362" t="s">
        <v>891</v>
      </c>
      <c r="Y161" s="362" t="s">
        <v>892</v>
      </c>
      <c r="Z161" s="362" t="s">
        <v>893</v>
      </c>
      <c r="AA161" s="362" t="s">
        <v>894</v>
      </c>
      <c r="AB161" s="362" t="s">
        <v>895</v>
      </c>
      <c r="AC161" s="362" t="s">
        <v>896</v>
      </c>
      <c r="AD161" s="362" t="s">
        <v>900</v>
      </c>
      <c r="AE161" s="362" t="s">
        <v>897</v>
      </c>
      <c r="AF161" s="362" t="s">
        <v>898</v>
      </c>
    </row>
    <row r="162" spans="1:34">
      <c r="L162" s="357">
        <v>10</v>
      </c>
      <c r="M162" s="356">
        <f t="shared" ref="M162:AF162" si="92">(M145+M128+M110+M87+M62+M45+M28+M8)/8</f>
        <v>6.0160310439125474E-2</v>
      </c>
      <c r="N162" s="356">
        <f t="shared" si="92"/>
        <v>1.3301502000353375E-2</v>
      </c>
      <c r="O162" s="356">
        <f t="shared" si="92"/>
        <v>3.5842293906810036E-3</v>
      </c>
      <c r="P162" s="356">
        <f t="shared" si="92"/>
        <v>6.3256048387096775E-3</v>
      </c>
      <c r="Q162" s="356">
        <f t="shared" si="92"/>
        <v>2.5670149931849161E-3</v>
      </c>
      <c r="R162" s="356">
        <f t="shared" si="92"/>
        <v>8.167613636363636E-3</v>
      </c>
      <c r="S162" s="356">
        <f t="shared" si="92"/>
        <v>0</v>
      </c>
      <c r="T162" s="356">
        <f t="shared" si="92"/>
        <v>0</v>
      </c>
      <c r="U162" s="356">
        <f t="shared" si="92"/>
        <v>6.8359375E-3</v>
      </c>
      <c r="V162" s="356">
        <f t="shared" si="92"/>
        <v>7.8125E-3</v>
      </c>
      <c r="W162" s="356">
        <f t="shared" si="92"/>
        <v>0</v>
      </c>
      <c r="X162" s="356">
        <f t="shared" si="92"/>
        <v>9.341032608695652E-3</v>
      </c>
      <c r="Y162" s="356">
        <f t="shared" si="92"/>
        <v>0</v>
      </c>
      <c r="Z162" s="356">
        <f t="shared" si="92"/>
        <v>0</v>
      </c>
      <c r="AA162" s="356">
        <f t="shared" si="92"/>
        <v>0</v>
      </c>
      <c r="AB162" s="356">
        <f t="shared" si="92"/>
        <v>0</v>
      </c>
      <c r="AC162" s="356">
        <f t="shared" si="92"/>
        <v>0</v>
      </c>
      <c r="AD162" s="356">
        <f t="shared" si="92"/>
        <v>0</v>
      </c>
      <c r="AE162" s="356">
        <f t="shared" si="92"/>
        <v>0</v>
      </c>
      <c r="AF162" s="356">
        <f t="shared" si="92"/>
        <v>0</v>
      </c>
    </row>
    <row r="163" spans="1:34">
      <c r="L163" s="357">
        <v>11</v>
      </c>
      <c r="M163" s="356">
        <f t="shared" ref="M163:AF163" si="93">(M146+M129+M111+M88+M63+M46+M29+M9)/8</f>
        <v>1.6056829045509619E-2</v>
      </c>
      <c r="N163" s="356">
        <f t="shared" si="93"/>
        <v>1.590916889103438E-2</v>
      </c>
      <c r="O163" s="356">
        <f t="shared" si="93"/>
        <v>4.2023689516129028E-3</v>
      </c>
      <c r="P163" s="356">
        <f t="shared" si="93"/>
        <v>1.2266086437982736E-2</v>
      </c>
      <c r="Q163" s="356">
        <f t="shared" si="93"/>
        <v>4.3275783734666061E-3</v>
      </c>
      <c r="R163" s="356">
        <f t="shared" si="93"/>
        <v>9.5216275659824046E-3</v>
      </c>
      <c r="S163" s="356">
        <f t="shared" si="93"/>
        <v>1.6129032258064516E-3</v>
      </c>
      <c r="T163" s="356">
        <f t="shared" si="93"/>
        <v>1.4204545454545455E-3</v>
      </c>
      <c r="U163" s="356">
        <f t="shared" si="93"/>
        <v>0</v>
      </c>
      <c r="V163" s="356">
        <f t="shared" si="93"/>
        <v>3.90625E-3</v>
      </c>
      <c r="W163" s="356">
        <f t="shared" si="93"/>
        <v>8.0645161290322581E-4</v>
      </c>
      <c r="X163" s="356">
        <f t="shared" si="93"/>
        <v>0</v>
      </c>
      <c r="Y163" s="356">
        <f t="shared" si="93"/>
        <v>0</v>
      </c>
      <c r="Z163" s="356">
        <f t="shared" si="93"/>
        <v>0</v>
      </c>
      <c r="AA163" s="356">
        <f t="shared" si="93"/>
        <v>1.7605633802816902E-3</v>
      </c>
      <c r="AB163" s="356">
        <f t="shared" si="93"/>
        <v>5.0115207373271891E-3</v>
      </c>
      <c r="AC163" s="356">
        <f t="shared" si="93"/>
        <v>0</v>
      </c>
      <c r="AD163" s="356">
        <f t="shared" si="93"/>
        <v>1.7857142857142857E-3</v>
      </c>
      <c r="AE163" s="356">
        <f t="shared" si="93"/>
        <v>1.7605633802816902E-3</v>
      </c>
      <c r="AF163" s="356">
        <f t="shared" si="93"/>
        <v>0</v>
      </c>
    </row>
    <row r="164" spans="1:34">
      <c r="L164" s="357">
        <v>12</v>
      </c>
      <c r="M164" s="356">
        <f t="shared" ref="M164:AF164" si="94">(M147+M130+M112+M89+M64+M47+M30+M10)/8</f>
        <v>8.0645161290322581E-4</v>
      </c>
      <c r="N164" s="356">
        <f t="shared" si="94"/>
        <v>6.9576959967691462E-3</v>
      </c>
      <c r="O164" s="356">
        <f t="shared" si="94"/>
        <v>3.5842293906810036E-3</v>
      </c>
      <c r="P164" s="356">
        <f t="shared" si="94"/>
        <v>4.1799182189913679E-3</v>
      </c>
      <c r="Q164" s="356">
        <f t="shared" si="94"/>
        <v>1.6129032258064516E-3</v>
      </c>
      <c r="R164" s="356">
        <f t="shared" si="94"/>
        <v>8.0645161290322581E-4</v>
      </c>
      <c r="S164" s="356">
        <f t="shared" si="94"/>
        <v>8.0645161290322581E-4</v>
      </c>
      <c r="T164" s="356">
        <f t="shared" si="94"/>
        <v>0</v>
      </c>
      <c r="U164" s="356">
        <f t="shared" si="94"/>
        <v>0</v>
      </c>
      <c r="V164" s="356">
        <f t="shared" si="94"/>
        <v>0</v>
      </c>
      <c r="W164" s="356">
        <f t="shared" si="94"/>
        <v>0</v>
      </c>
      <c r="X164" s="356">
        <f t="shared" si="94"/>
        <v>3.90625E-3</v>
      </c>
      <c r="Y164" s="356">
        <f t="shared" si="94"/>
        <v>2.840909090909091E-3</v>
      </c>
      <c r="Z164" s="356">
        <f t="shared" si="94"/>
        <v>0</v>
      </c>
      <c r="AA164" s="356">
        <f t="shared" si="94"/>
        <v>0</v>
      </c>
      <c r="AB164" s="356">
        <f t="shared" si="94"/>
        <v>0</v>
      </c>
      <c r="AC164" s="356">
        <f t="shared" si="94"/>
        <v>3.90625E-3</v>
      </c>
      <c r="AD164" s="356">
        <f t="shared" si="94"/>
        <v>5.3571428571428572E-3</v>
      </c>
      <c r="AE164" s="356">
        <f t="shared" si="94"/>
        <v>0</v>
      </c>
      <c r="AF164" s="356">
        <f t="shared" si="94"/>
        <v>0</v>
      </c>
    </row>
    <row r="165" spans="1:34">
      <c r="L165" s="357">
        <v>20</v>
      </c>
      <c r="M165" s="356">
        <f>(M148+M131+M113+M90+M65+M48+M31+M11)/8</f>
        <v>1.7408014112903224E-2</v>
      </c>
      <c r="N165" s="356">
        <f t="shared" ref="N165:AF165" si="95">(N148+N131+N113+N90+N65+N48+N31+N11)/8</f>
        <v>3.5462776659959758E-3</v>
      </c>
      <c r="O165" s="356">
        <f t="shared" si="95"/>
        <v>1.4922218658357772E-2</v>
      </c>
      <c r="P165" s="356">
        <f t="shared" si="95"/>
        <v>0</v>
      </c>
      <c r="Q165" s="356">
        <f t="shared" si="95"/>
        <v>6.3032670454545459E-3</v>
      </c>
      <c r="R165" s="356">
        <f t="shared" si="95"/>
        <v>1.4929664589442816E-2</v>
      </c>
      <c r="S165" s="356">
        <f t="shared" si="95"/>
        <v>1.7605633802816902E-3</v>
      </c>
      <c r="T165" s="356">
        <f t="shared" si="95"/>
        <v>2.2269061583577712E-3</v>
      </c>
      <c r="U165" s="356">
        <f t="shared" si="95"/>
        <v>0</v>
      </c>
      <c r="V165" s="356">
        <f t="shared" si="95"/>
        <v>8.0645161290322581E-4</v>
      </c>
      <c r="W165" s="356">
        <f t="shared" si="95"/>
        <v>1.9361139112903224E-2</v>
      </c>
      <c r="X165" s="356">
        <f t="shared" si="95"/>
        <v>0</v>
      </c>
      <c r="Y165" s="356">
        <f t="shared" si="95"/>
        <v>0</v>
      </c>
      <c r="Z165" s="356">
        <f t="shared" si="95"/>
        <v>0</v>
      </c>
      <c r="AA165" s="356">
        <f t="shared" si="95"/>
        <v>5.197132616487455E-3</v>
      </c>
      <c r="AB165" s="356">
        <f t="shared" si="95"/>
        <v>0</v>
      </c>
      <c r="AC165" s="356">
        <f t="shared" si="95"/>
        <v>6.8359375E-3</v>
      </c>
      <c r="AD165" s="356">
        <f t="shared" si="95"/>
        <v>1.932367149758454E-2</v>
      </c>
      <c r="AE165" s="356">
        <f t="shared" si="95"/>
        <v>2.8423158212560386E-2</v>
      </c>
      <c r="AF165" s="356">
        <f t="shared" si="95"/>
        <v>8.6232288431677018E-2</v>
      </c>
    </row>
    <row r="166" spans="1:34">
      <c r="L166" s="357">
        <v>21</v>
      </c>
      <c r="M166" s="356">
        <f>(M149+M132+M114+M91+M66+M49+M32+M12)/8</f>
        <v>1.1995231331168832E-2</v>
      </c>
      <c r="N166" s="356">
        <f t="shared" ref="N166:AF166" si="96">(N149+N132+N114+N91+N66+N49+N32+N12)/8</f>
        <v>4.5228401659959758E-3</v>
      </c>
      <c r="O166" s="356">
        <f t="shared" si="96"/>
        <v>1.0231854838709677E-2</v>
      </c>
      <c r="P166" s="356">
        <f t="shared" si="96"/>
        <v>7.8711558666515226E-3</v>
      </c>
      <c r="Q166" s="356">
        <f t="shared" si="96"/>
        <v>4.6902508802816904E-3</v>
      </c>
      <c r="R166" s="356">
        <f t="shared" si="96"/>
        <v>1.1906339982711518E-2</v>
      </c>
      <c r="S166" s="356">
        <f t="shared" si="96"/>
        <v>1.0223271446862997E-2</v>
      </c>
      <c r="T166" s="356">
        <f t="shared" si="96"/>
        <v>6.1331561583577721E-3</v>
      </c>
      <c r="U166" s="356">
        <f t="shared" si="96"/>
        <v>1.2527337940687604E-2</v>
      </c>
      <c r="V166" s="356">
        <f t="shared" si="96"/>
        <v>5.1340299863698322E-3</v>
      </c>
      <c r="W166" s="356">
        <f t="shared" si="96"/>
        <v>2.2140015379956648E-2</v>
      </c>
      <c r="X166" s="356">
        <f t="shared" si="96"/>
        <v>5.4079240840940075E-3</v>
      </c>
      <c r="Y166" s="356">
        <f t="shared" si="96"/>
        <v>1.4556282133704945E-2</v>
      </c>
      <c r="Z166" s="356">
        <f t="shared" si="96"/>
        <v>1.6437647143860229E-2</v>
      </c>
      <c r="AA166" s="356">
        <f t="shared" si="96"/>
        <v>1.3709677419354839E-2</v>
      </c>
      <c r="AB166" s="356">
        <f t="shared" si="96"/>
        <v>9.6990714447978202E-3</v>
      </c>
      <c r="AC166" s="356">
        <f t="shared" si="96"/>
        <v>2.0052871687523458E-2</v>
      </c>
      <c r="AD166" s="356">
        <f t="shared" si="96"/>
        <v>2.1706810913791931E-2</v>
      </c>
      <c r="AE166" s="356">
        <f t="shared" si="96"/>
        <v>1.506217832000147E-2</v>
      </c>
      <c r="AF166" s="356">
        <f t="shared" si="96"/>
        <v>0.17836119290958788</v>
      </c>
      <c r="AH166" s="340" t="s">
        <v>903</v>
      </c>
    </row>
    <row r="167" spans="1:34">
      <c r="L167" s="357">
        <v>22</v>
      </c>
      <c r="M167" s="356">
        <f>(M150+M133+M115+M92+M67+M50+M33+M13)/8</f>
        <v>3.90625E-3</v>
      </c>
      <c r="N167" s="356">
        <f t="shared" ref="N167:AF167" si="97">(N150+N133+N115+N92+N67+N50+N33+N13)/8</f>
        <v>7.1150060646134874E-3</v>
      </c>
      <c r="O167" s="356">
        <f t="shared" si="97"/>
        <v>0</v>
      </c>
      <c r="P167" s="356">
        <f t="shared" si="97"/>
        <v>0</v>
      </c>
      <c r="Q167" s="356">
        <f t="shared" si="97"/>
        <v>0</v>
      </c>
      <c r="R167" s="356">
        <f t="shared" si="97"/>
        <v>1.4204545454545455E-3</v>
      </c>
      <c r="S167" s="356">
        <f t="shared" si="97"/>
        <v>0</v>
      </c>
      <c r="T167" s="356">
        <f t="shared" si="97"/>
        <v>0</v>
      </c>
      <c r="U167" s="356">
        <f t="shared" si="97"/>
        <v>0</v>
      </c>
      <c r="V167" s="356">
        <f t="shared" si="97"/>
        <v>0</v>
      </c>
      <c r="W167" s="356">
        <f t="shared" si="97"/>
        <v>0</v>
      </c>
      <c r="X167" s="356">
        <f t="shared" si="97"/>
        <v>0</v>
      </c>
      <c r="Y167" s="356">
        <f t="shared" si="97"/>
        <v>0</v>
      </c>
      <c r="Z167" s="356">
        <f t="shared" si="97"/>
        <v>0</v>
      </c>
      <c r="AA167" s="356">
        <f t="shared" si="97"/>
        <v>1.4204545454545455E-3</v>
      </c>
      <c r="AB167" s="356">
        <f t="shared" si="97"/>
        <v>1.4204545454545455E-3</v>
      </c>
      <c r="AC167" s="356">
        <f t="shared" si="97"/>
        <v>5.0088205645161289E-3</v>
      </c>
      <c r="AD167" s="356">
        <f t="shared" si="97"/>
        <v>0</v>
      </c>
      <c r="AE167" s="356">
        <f t="shared" si="97"/>
        <v>1.2531565656565657E-2</v>
      </c>
      <c r="AF167" s="356">
        <f t="shared" si="97"/>
        <v>0.10432268398907975</v>
      </c>
      <c r="AH167" s="364">
        <f>SUM(M162:AF167)</f>
        <v>0.99999999999999989</v>
      </c>
    </row>
    <row r="169" spans="1:34">
      <c r="L169" s="369" t="s">
        <v>908</v>
      </c>
      <c r="M169" s="370" t="s">
        <v>881</v>
      </c>
      <c r="N169" s="370" t="s">
        <v>882</v>
      </c>
      <c r="O169" s="370" t="s">
        <v>883</v>
      </c>
      <c r="P169" s="370" t="s">
        <v>884</v>
      </c>
      <c r="Q169" s="370" t="s">
        <v>885</v>
      </c>
      <c r="R169" s="370" t="s">
        <v>886</v>
      </c>
      <c r="S169" s="370" t="s">
        <v>887</v>
      </c>
      <c r="T169" s="370" t="s">
        <v>888</v>
      </c>
      <c r="U169" s="370" t="s">
        <v>901</v>
      </c>
      <c r="V169" s="370" t="s">
        <v>889</v>
      </c>
      <c r="W169" s="370" t="s">
        <v>890</v>
      </c>
      <c r="X169" s="370" t="s">
        <v>891</v>
      </c>
      <c r="Y169" s="370" t="s">
        <v>892</v>
      </c>
      <c r="Z169" s="370" t="s">
        <v>893</v>
      </c>
      <c r="AA169" s="370" t="s">
        <v>894</v>
      </c>
      <c r="AB169" s="370" t="s">
        <v>895</v>
      </c>
      <c r="AC169" s="370" t="s">
        <v>896</v>
      </c>
      <c r="AD169" s="370" t="s">
        <v>900</v>
      </c>
      <c r="AE169" s="370" t="s">
        <v>897</v>
      </c>
      <c r="AF169" s="370" t="s">
        <v>898</v>
      </c>
    </row>
    <row r="170" spans="1:34">
      <c r="L170" s="374">
        <v>10</v>
      </c>
      <c r="M170" s="375">
        <f>(M153+M136+M118+M95+M70+M53+M36+M16)</f>
        <v>5</v>
      </c>
      <c r="N170" s="375">
        <f t="shared" ref="N170:AF175" si="98">(N153+N136+N118+N95+N70+N53+N36+N16)</f>
        <v>4</v>
      </c>
      <c r="O170" s="375">
        <f t="shared" si="98"/>
        <v>2</v>
      </c>
      <c r="P170" s="375">
        <f t="shared" si="98"/>
        <v>2</v>
      </c>
      <c r="Q170" s="375">
        <f t="shared" si="98"/>
        <v>2</v>
      </c>
      <c r="R170" s="375">
        <f t="shared" si="98"/>
        <v>2</v>
      </c>
      <c r="S170" s="375">
        <f t="shared" si="98"/>
        <v>0</v>
      </c>
      <c r="T170" s="375">
        <f t="shared" si="98"/>
        <v>0</v>
      </c>
      <c r="U170" s="375">
        <f t="shared" si="98"/>
        <v>2</v>
      </c>
      <c r="V170" s="375">
        <f t="shared" si="98"/>
        <v>1</v>
      </c>
      <c r="W170" s="375">
        <f t="shared" si="98"/>
        <v>0</v>
      </c>
      <c r="X170" s="375">
        <f t="shared" si="98"/>
        <v>2</v>
      </c>
      <c r="Y170" s="375">
        <f t="shared" si="98"/>
        <v>0</v>
      </c>
      <c r="Z170" s="375">
        <f t="shared" si="98"/>
        <v>0</v>
      </c>
      <c r="AA170" s="375">
        <f t="shared" si="98"/>
        <v>0</v>
      </c>
      <c r="AB170" s="375">
        <f t="shared" si="98"/>
        <v>0</v>
      </c>
      <c r="AC170" s="375">
        <f t="shared" si="98"/>
        <v>0</v>
      </c>
      <c r="AD170" s="375">
        <f t="shared" si="98"/>
        <v>0</v>
      </c>
      <c r="AE170" s="375">
        <f t="shared" si="98"/>
        <v>0</v>
      </c>
      <c r="AF170" s="375">
        <f t="shared" si="98"/>
        <v>0</v>
      </c>
    </row>
    <row r="171" spans="1:34">
      <c r="L171" s="374">
        <v>11</v>
      </c>
      <c r="M171" s="375">
        <f t="shared" ref="M171:AB175" si="99">(M154+M137+M119+M96+M71+M54+M37+M17)</f>
        <v>4</v>
      </c>
      <c r="N171" s="375">
        <f t="shared" si="99"/>
        <v>4</v>
      </c>
      <c r="O171" s="375">
        <f t="shared" si="99"/>
        <v>2</v>
      </c>
      <c r="P171" s="375">
        <f t="shared" si="99"/>
        <v>3</v>
      </c>
      <c r="Q171" s="375">
        <f t="shared" si="99"/>
        <v>2</v>
      </c>
      <c r="R171" s="375">
        <f t="shared" si="99"/>
        <v>2</v>
      </c>
      <c r="S171" s="375">
        <f t="shared" si="99"/>
        <v>1</v>
      </c>
      <c r="T171" s="375">
        <f t="shared" si="99"/>
        <v>1</v>
      </c>
      <c r="U171" s="375">
        <f t="shared" si="99"/>
        <v>0</v>
      </c>
      <c r="V171" s="375">
        <f t="shared" si="99"/>
        <v>1</v>
      </c>
      <c r="W171" s="375">
        <f t="shared" si="99"/>
        <v>1</v>
      </c>
      <c r="X171" s="375">
        <f t="shared" si="99"/>
        <v>0</v>
      </c>
      <c r="Y171" s="375">
        <f t="shared" si="99"/>
        <v>0</v>
      </c>
      <c r="Z171" s="375">
        <f t="shared" si="99"/>
        <v>0</v>
      </c>
      <c r="AA171" s="375">
        <f t="shared" si="99"/>
        <v>1</v>
      </c>
      <c r="AB171" s="375">
        <f t="shared" si="99"/>
        <v>2</v>
      </c>
      <c r="AC171" s="375">
        <f t="shared" si="98"/>
        <v>0</v>
      </c>
      <c r="AD171" s="375">
        <f t="shared" si="98"/>
        <v>1</v>
      </c>
      <c r="AE171" s="375">
        <f t="shared" si="98"/>
        <v>1</v>
      </c>
      <c r="AF171" s="375">
        <f t="shared" si="98"/>
        <v>0</v>
      </c>
    </row>
    <row r="172" spans="1:34">
      <c r="L172" s="374">
        <v>12</v>
      </c>
      <c r="M172" s="375">
        <f t="shared" si="99"/>
        <v>1</v>
      </c>
      <c r="N172" s="375">
        <f t="shared" si="98"/>
        <v>3</v>
      </c>
      <c r="O172" s="375">
        <f t="shared" si="98"/>
        <v>2</v>
      </c>
      <c r="P172" s="375">
        <f t="shared" si="98"/>
        <v>2</v>
      </c>
      <c r="Q172" s="375">
        <f t="shared" si="98"/>
        <v>1</v>
      </c>
      <c r="R172" s="375">
        <f t="shared" si="98"/>
        <v>1</v>
      </c>
      <c r="S172" s="375">
        <f t="shared" si="98"/>
        <v>1</v>
      </c>
      <c r="T172" s="375">
        <f t="shared" si="98"/>
        <v>0</v>
      </c>
      <c r="U172" s="375">
        <f t="shared" si="98"/>
        <v>0</v>
      </c>
      <c r="V172" s="375">
        <f t="shared" si="98"/>
        <v>0</v>
      </c>
      <c r="W172" s="375">
        <f t="shared" si="98"/>
        <v>0</v>
      </c>
      <c r="X172" s="375">
        <f t="shared" si="98"/>
        <v>1</v>
      </c>
      <c r="Y172" s="375">
        <f t="shared" si="98"/>
        <v>1</v>
      </c>
      <c r="Z172" s="375">
        <f t="shared" si="98"/>
        <v>0</v>
      </c>
      <c r="AA172" s="375">
        <f t="shared" si="98"/>
        <v>0</v>
      </c>
      <c r="AB172" s="375">
        <f t="shared" si="98"/>
        <v>0</v>
      </c>
      <c r="AC172" s="375">
        <f t="shared" si="98"/>
        <v>1</v>
      </c>
      <c r="AD172" s="375">
        <f t="shared" si="98"/>
        <v>1</v>
      </c>
      <c r="AE172" s="375">
        <f t="shared" si="98"/>
        <v>0</v>
      </c>
      <c r="AF172" s="375">
        <f t="shared" si="98"/>
        <v>0</v>
      </c>
    </row>
    <row r="173" spans="1:34">
      <c r="L173" s="374">
        <v>20</v>
      </c>
      <c r="M173" s="375">
        <f t="shared" si="99"/>
        <v>3</v>
      </c>
      <c r="N173" s="375">
        <f t="shared" si="98"/>
        <v>2</v>
      </c>
      <c r="O173" s="375">
        <f t="shared" si="98"/>
        <v>4</v>
      </c>
      <c r="P173" s="375">
        <f t="shared" si="98"/>
        <v>0</v>
      </c>
      <c r="Q173" s="375">
        <f t="shared" si="98"/>
        <v>3</v>
      </c>
      <c r="R173" s="375">
        <f t="shared" si="98"/>
        <v>3</v>
      </c>
      <c r="S173" s="375">
        <f t="shared" si="98"/>
        <v>1</v>
      </c>
      <c r="T173" s="375">
        <f t="shared" si="98"/>
        <v>2</v>
      </c>
      <c r="U173" s="375">
        <f t="shared" si="98"/>
        <v>0</v>
      </c>
      <c r="V173" s="375">
        <f t="shared" si="98"/>
        <v>1</v>
      </c>
      <c r="W173" s="375">
        <f t="shared" si="98"/>
        <v>2</v>
      </c>
      <c r="X173" s="375">
        <f t="shared" si="98"/>
        <v>0</v>
      </c>
      <c r="Y173" s="375">
        <f t="shared" si="98"/>
        <v>0</v>
      </c>
      <c r="Z173" s="375">
        <f t="shared" si="98"/>
        <v>0</v>
      </c>
      <c r="AA173" s="375">
        <f t="shared" si="98"/>
        <v>2</v>
      </c>
      <c r="AB173" s="375">
        <f t="shared" si="98"/>
        <v>0</v>
      </c>
      <c r="AC173" s="375">
        <f t="shared" si="98"/>
        <v>1</v>
      </c>
      <c r="AD173" s="375">
        <f t="shared" si="98"/>
        <v>2</v>
      </c>
      <c r="AE173" s="375">
        <f t="shared" si="98"/>
        <v>3</v>
      </c>
      <c r="AF173" s="375">
        <f t="shared" si="98"/>
        <v>3</v>
      </c>
    </row>
    <row r="174" spans="1:34">
      <c r="L174" s="374">
        <v>21</v>
      </c>
      <c r="M174" s="375">
        <f t="shared" si="99"/>
        <v>4</v>
      </c>
      <c r="N174" s="375">
        <f t="shared" si="98"/>
        <v>3</v>
      </c>
      <c r="O174" s="375">
        <f t="shared" si="98"/>
        <v>3</v>
      </c>
      <c r="P174" s="375">
        <f t="shared" si="98"/>
        <v>3</v>
      </c>
      <c r="Q174" s="375">
        <f t="shared" si="98"/>
        <v>2</v>
      </c>
      <c r="R174" s="375">
        <f t="shared" si="98"/>
        <v>5</v>
      </c>
      <c r="S174" s="375">
        <f t="shared" si="98"/>
        <v>2</v>
      </c>
      <c r="T174" s="375">
        <f t="shared" si="98"/>
        <v>3</v>
      </c>
      <c r="U174" s="375">
        <f t="shared" si="98"/>
        <v>3</v>
      </c>
      <c r="V174" s="375">
        <f t="shared" si="98"/>
        <v>2</v>
      </c>
      <c r="W174" s="375">
        <f t="shared" si="98"/>
        <v>4</v>
      </c>
      <c r="X174" s="375">
        <f t="shared" si="98"/>
        <v>3</v>
      </c>
      <c r="Y174" s="375">
        <f t="shared" si="98"/>
        <v>4</v>
      </c>
      <c r="Z174" s="375">
        <f t="shared" si="98"/>
        <v>3</v>
      </c>
      <c r="AA174" s="375">
        <f t="shared" si="98"/>
        <v>1</v>
      </c>
      <c r="AB174" s="375">
        <f t="shared" si="98"/>
        <v>3</v>
      </c>
      <c r="AC174" s="375">
        <f t="shared" si="98"/>
        <v>4</v>
      </c>
      <c r="AD174" s="375">
        <f t="shared" si="98"/>
        <v>3</v>
      </c>
      <c r="AE174" s="375">
        <f t="shared" si="98"/>
        <v>5</v>
      </c>
      <c r="AF174" s="375">
        <f t="shared" si="98"/>
        <v>8</v>
      </c>
    </row>
    <row r="175" spans="1:34">
      <c r="L175" s="374">
        <v>22</v>
      </c>
      <c r="M175" s="375">
        <f t="shared" si="99"/>
        <v>1</v>
      </c>
      <c r="N175" s="375">
        <f t="shared" si="98"/>
        <v>4</v>
      </c>
      <c r="O175" s="375">
        <f t="shared" si="98"/>
        <v>0</v>
      </c>
      <c r="P175" s="375">
        <f t="shared" si="98"/>
        <v>0</v>
      </c>
      <c r="Q175" s="375">
        <f t="shared" si="98"/>
        <v>0</v>
      </c>
      <c r="R175" s="375">
        <f t="shared" si="98"/>
        <v>1</v>
      </c>
      <c r="S175" s="375">
        <f t="shared" si="98"/>
        <v>0</v>
      </c>
      <c r="T175" s="375">
        <f t="shared" si="98"/>
        <v>0</v>
      </c>
      <c r="U175" s="375">
        <f t="shared" si="98"/>
        <v>0</v>
      </c>
      <c r="V175" s="375">
        <f t="shared" si="98"/>
        <v>0</v>
      </c>
      <c r="W175" s="375">
        <f t="shared" si="98"/>
        <v>0</v>
      </c>
      <c r="X175" s="375">
        <f t="shared" si="98"/>
        <v>0</v>
      </c>
      <c r="Y175" s="375">
        <f t="shared" si="98"/>
        <v>0</v>
      </c>
      <c r="Z175" s="375">
        <f t="shared" si="98"/>
        <v>0</v>
      </c>
      <c r="AA175" s="375">
        <f t="shared" si="98"/>
        <v>1</v>
      </c>
      <c r="AB175" s="375">
        <f t="shared" si="98"/>
        <v>1</v>
      </c>
      <c r="AC175" s="375">
        <f t="shared" si="98"/>
        <v>2</v>
      </c>
      <c r="AD175" s="375">
        <f t="shared" si="98"/>
        <v>0</v>
      </c>
      <c r="AE175" s="375">
        <f t="shared" si="98"/>
        <v>2</v>
      </c>
      <c r="AF175" s="375">
        <f t="shared" si="98"/>
        <v>8</v>
      </c>
    </row>
    <row r="176" spans="1:34" ht="31.5">
      <c r="A176" s="368" t="s">
        <v>909</v>
      </c>
      <c r="L176" s="376"/>
      <c r="M176" s="377"/>
      <c r="N176" s="377"/>
      <c r="O176" s="377"/>
      <c r="P176" s="377"/>
      <c r="Q176" s="377"/>
      <c r="R176" s="377"/>
      <c r="S176" s="377"/>
      <c r="T176" s="377"/>
      <c r="U176" s="377"/>
      <c r="V176" s="377"/>
      <c r="W176" s="377"/>
      <c r="X176" s="377"/>
      <c r="Y176" s="377"/>
      <c r="Z176" s="377"/>
      <c r="AA176" s="377"/>
      <c r="AB176" s="377"/>
      <c r="AC176" s="377"/>
      <c r="AD176" s="377"/>
      <c r="AE176" s="377"/>
      <c r="AF176" s="377"/>
    </row>
    <row r="177" spans="1:32">
      <c r="L177" s="369" t="s">
        <v>910</v>
      </c>
      <c r="M177" s="370" t="s">
        <v>881</v>
      </c>
      <c r="N177" s="370" t="s">
        <v>882</v>
      </c>
      <c r="O177" s="370" t="s">
        <v>883</v>
      </c>
      <c r="P177" s="370" t="s">
        <v>884</v>
      </c>
      <c r="Q177" s="370" t="s">
        <v>885</v>
      </c>
      <c r="R177" s="370" t="s">
        <v>886</v>
      </c>
      <c r="S177" s="370" t="s">
        <v>887</v>
      </c>
      <c r="T177" s="370" t="s">
        <v>888</v>
      </c>
      <c r="U177" s="370" t="s">
        <v>901</v>
      </c>
      <c r="V177" s="370" t="s">
        <v>889</v>
      </c>
      <c r="W177" s="370" t="s">
        <v>890</v>
      </c>
      <c r="X177" s="370" t="s">
        <v>891</v>
      </c>
      <c r="Y177" s="370" t="s">
        <v>892</v>
      </c>
      <c r="Z177" s="370" t="s">
        <v>893</v>
      </c>
      <c r="AA177" s="370" t="s">
        <v>894</v>
      </c>
      <c r="AB177" s="370" t="s">
        <v>895</v>
      </c>
      <c r="AC177" s="370" t="s">
        <v>896</v>
      </c>
      <c r="AD177" s="370" t="s">
        <v>900</v>
      </c>
      <c r="AE177" s="370" t="s">
        <v>897</v>
      </c>
      <c r="AF177" s="370" t="s">
        <v>898</v>
      </c>
    </row>
    <row r="178" spans="1:32">
      <c r="L178" s="374">
        <v>10</v>
      </c>
      <c r="M178" s="378">
        <f>MAX(0,M170-1)</f>
        <v>4</v>
      </c>
      <c r="N178" s="378">
        <f t="shared" ref="N178:AF183" si="100">MAX(0,N170-1)</f>
        <v>3</v>
      </c>
      <c r="O178" s="378">
        <f t="shared" si="100"/>
        <v>1</v>
      </c>
      <c r="P178" s="378">
        <f t="shared" si="100"/>
        <v>1</v>
      </c>
      <c r="Q178" s="378">
        <f t="shared" si="100"/>
        <v>1</v>
      </c>
      <c r="R178" s="378">
        <f t="shared" si="100"/>
        <v>1</v>
      </c>
      <c r="S178" s="378">
        <f t="shared" si="100"/>
        <v>0</v>
      </c>
      <c r="T178" s="378">
        <f t="shared" si="100"/>
        <v>0</v>
      </c>
      <c r="U178" s="378">
        <f t="shared" si="100"/>
        <v>1</v>
      </c>
      <c r="V178" s="378">
        <f t="shared" si="100"/>
        <v>0</v>
      </c>
      <c r="W178" s="378">
        <f t="shared" si="100"/>
        <v>0</v>
      </c>
      <c r="X178" s="378">
        <f t="shared" si="100"/>
        <v>1</v>
      </c>
      <c r="Y178" s="378">
        <f t="shared" si="100"/>
        <v>0</v>
      </c>
      <c r="Z178" s="378">
        <f t="shared" si="100"/>
        <v>0</v>
      </c>
      <c r="AA178" s="378">
        <f t="shared" si="100"/>
        <v>0</v>
      </c>
      <c r="AB178" s="378">
        <f t="shared" si="100"/>
        <v>0</v>
      </c>
      <c r="AC178" s="378">
        <f t="shared" si="100"/>
        <v>0</v>
      </c>
      <c r="AD178" s="378">
        <f t="shared" si="100"/>
        <v>0</v>
      </c>
      <c r="AE178" s="378">
        <f t="shared" si="100"/>
        <v>0</v>
      </c>
      <c r="AF178" s="378">
        <f t="shared" si="100"/>
        <v>0</v>
      </c>
    </row>
    <row r="179" spans="1:32">
      <c r="L179" s="374">
        <v>11</v>
      </c>
      <c r="M179" s="378">
        <f t="shared" ref="M179:AB183" si="101">MAX(0,M171-1)</f>
        <v>3</v>
      </c>
      <c r="N179" s="378">
        <f t="shared" si="101"/>
        <v>3</v>
      </c>
      <c r="O179" s="378">
        <f t="shared" si="101"/>
        <v>1</v>
      </c>
      <c r="P179" s="378">
        <f t="shared" si="101"/>
        <v>2</v>
      </c>
      <c r="Q179" s="378">
        <f t="shared" si="101"/>
        <v>1</v>
      </c>
      <c r="R179" s="378">
        <f t="shared" si="101"/>
        <v>1</v>
      </c>
      <c r="S179" s="378">
        <f t="shared" si="101"/>
        <v>0</v>
      </c>
      <c r="T179" s="378">
        <f t="shared" si="101"/>
        <v>0</v>
      </c>
      <c r="U179" s="378">
        <f t="shared" si="101"/>
        <v>0</v>
      </c>
      <c r="V179" s="378">
        <f t="shared" si="101"/>
        <v>0</v>
      </c>
      <c r="W179" s="378">
        <f t="shared" si="101"/>
        <v>0</v>
      </c>
      <c r="X179" s="378">
        <f t="shared" si="101"/>
        <v>0</v>
      </c>
      <c r="Y179" s="378">
        <f t="shared" si="101"/>
        <v>0</v>
      </c>
      <c r="Z179" s="378">
        <f t="shared" si="101"/>
        <v>0</v>
      </c>
      <c r="AA179" s="378">
        <f t="shared" si="101"/>
        <v>0</v>
      </c>
      <c r="AB179" s="378">
        <f t="shared" si="101"/>
        <v>1</v>
      </c>
      <c r="AC179" s="378">
        <f t="shared" si="100"/>
        <v>0</v>
      </c>
      <c r="AD179" s="378">
        <f t="shared" si="100"/>
        <v>0</v>
      </c>
      <c r="AE179" s="378">
        <f t="shared" si="100"/>
        <v>0</v>
      </c>
      <c r="AF179" s="378">
        <f t="shared" si="100"/>
        <v>0</v>
      </c>
    </row>
    <row r="180" spans="1:32">
      <c r="L180" s="374">
        <v>12</v>
      </c>
      <c r="M180" s="378">
        <f t="shared" si="101"/>
        <v>0</v>
      </c>
      <c r="N180" s="378">
        <f t="shared" si="100"/>
        <v>2</v>
      </c>
      <c r="O180" s="378">
        <f t="shared" si="100"/>
        <v>1</v>
      </c>
      <c r="P180" s="378">
        <f t="shared" si="100"/>
        <v>1</v>
      </c>
      <c r="Q180" s="378">
        <f t="shared" si="100"/>
        <v>0</v>
      </c>
      <c r="R180" s="378">
        <f t="shared" si="100"/>
        <v>0</v>
      </c>
      <c r="S180" s="378">
        <f t="shared" si="100"/>
        <v>0</v>
      </c>
      <c r="T180" s="378">
        <f t="shared" si="100"/>
        <v>0</v>
      </c>
      <c r="U180" s="378">
        <f t="shared" si="100"/>
        <v>0</v>
      </c>
      <c r="V180" s="378">
        <f t="shared" si="100"/>
        <v>0</v>
      </c>
      <c r="W180" s="378">
        <f t="shared" si="100"/>
        <v>0</v>
      </c>
      <c r="X180" s="378">
        <f t="shared" si="100"/>
        <v>0</v>
      </c>
      <c r="Y180" s="378">
        <f t="shared" si="100"/>
        <v>0</v>
      </c>
      <c r="Z180" s="378">
        <f t="shared" si="100"/>
        <v>0</v>
      </c>
      <c r="AA180" s="378">
        <f t="shared" si="100"/>
        <v>0</v>
      </c>
      <c r="AB180" s="378">
        <f t="shared" si="100"/>
        <v>0</v>
      </c>
      <c r="AC180" s="378">
        <f t="shared" si="100"/>
        <v>0</v>
      </c>
      <c r="AD180" s="378">
        <f t="shared" si="100"/>
        <v>0</v>
      </c>
      <c r="AE180" s="378">
        <f t="shared" si="100"/>
        <v>0</v>
      </c>
      <c r="AF180" s="378">
        <f t="shared" si="100"/>
        <v>0</v>
      </c>
    </row>
    <row r="181" spans="1:32">
      <c r="L181" s="374">
        <v>20</v>
      </c>
      <c r="M181" s="378">
        <f t="shared" si="101"/>
        <v>2</v>
      </c>
      <c r="N181" s="378">
        <f t="shared" si="100"/>
        <v>1</v>
      </c>
      <c r="O181" s="378">
        <f t="shared" si="100"/>
        <v>3</v>
      </c>
      <c r="P181" s="378">
        <f t="shared" si="100"/>
        <v>0</v>
      </c>
      <c r="Q181" s="378">
        <f t="shared" si="100"/>
        <v>2</v>
      </c>
      <c r="R181" s="378">
        <f t="shared" si="100"/>
        <v>2</v>
      </c>
      <c r="S181" s="378">
        <f t="shared" si="100"/>
        <v>0</v>
      </c>
      <c r="T181" s="378">
        <f t="shared" si="100"/>
        <v>1</v>
      </c>
      <c r="U181" s="378">
        <f t="shared" si="100"/>
        <v>0</v>
      </c>
      <c r="V181" s="378">
        <f t="shared" si="100"/>
        <v>0</v>
      </c>
      <c r="W181" s="378">
        <f t="shared" si="100"/>
        <v>1</v>
      </c>
      <c r="X181" s="378">
        <f t="shared" si="100"/>
        <v>0</v>
      </c>
      <c r="Y181" s="378">
        <f t="shared" si="100"/>
        <v>0</v>
      </c>
      <c r="Z181" s="378">
        <f t="shared" si="100"/>
        <v>0</v>
      </c>
      <c r="AA181" s="378">
        <f t="shared" si="100"/>
        <v>1</v>
      </c>
      <c r="AB181" s="378">
        <f t="shared" si="100"/>
        <v>0</v>
      </c>
      <c r="AC181" s="378">
        <f t="shared" si="100"/>
        <v>0</v>
      </c>
      <c r="AD181" s="378">
        <f t="shared" si="100"/>
        <v>1</v>
      </c>
      <c r="AE181" s="378">
        <f t="shared" si="100"/>
        <v>2</v>
      </c>
      <c r="AF181" s="378">
        <f t="shared" si="100"/>
        <v>2</v>
      </c>
    </row>
    <row r="182" spans="1:32">
      <c r="L182" s="374">
        <v>21</v>
      </c>
      <c r="M182" s="378">
        <f t="shared" si="101"/>
        <v>3</v>
      </c>
      <c r="N182" s="378">
        <f t="shared" si="100"/>
        <v>2</v>
      </c>
      <c r="O182" s="378">
        <f t="shared" si="100"/>
        <v>2</v>
      </c>
      <c r="P182" s="378">
        <f t="shared" si="100"/>
        <v>2</v>
      </c>
      <c r="Q182" s="378">
        <f t="shared" si="100"/>
        <v>1</v>
      </c>
      <c r="R182" s="378">
        <f t="shared" si="100"/>
        <v>4</v>
      </c>
      <c r="S182" s="378">
        <f t="shared" si="100"/>
        <v>1</v>
      </c>
      <c r="T182" s="378">
        <f t="shared" si="100"/>
        <v>2</v>
      </c>
      <c r="U182" s="378">
        <f t="shared" si="100"/>
        <v>2</v>
      </c>
      <c r="V182" s="378">
        <f t="shared" si="100"/>
        <v>1</v>
      </c>
      <c r="W182" s="378">
        <f t="shared" si="100"/>
        <v>3</v>
      </c>
      <c r="X182" s="378">
        <f t="shared" si="100"/>
        <v>2</v>
      </c>
      <c r="Y182" s="378">
        <f t="shared" si="100"/>
        <v>3</v>
      </c>
      <c r="Z182" s="378">
        <f t="shared" si="100"/>
        <v>2</v>
      </c>
      <c r="AA182" s="378">
        <f t="shared" si="100"/>
        <v>0</v>
      </c>
      <c r="AB182" s="378">
        <f t="shared" si="100"/>
        <v>2</v>
      </c>
      <c r="AC182" s="378">
        <f t="shared" si="100"/>
        <v>3</v>
      </c>
      <c r="AD182" s="378">
        <f t="shared" si="100"/>
        <v>2</v>
      </c>
      <c r="AE182" s="378">
        <f t="shared" si="100"/>
        <v>4</v>
      </c>
      <c r="AF182" s="378">
        <f t="shared" si="100"/>
        <v>7</v>
      </c>
    </row>
    <row r="183" spans="1:32">
      <c r="L183" s="374">
        <v>22</v>
      </c>
      <c r="M183" s="378">
        <f t="shared" si="101"/>
        <v>0</v>
      </c>
      <c r="N183" s="378">
        <f t="shared" si="100"/>
        <v>3</v>
      </c>
      <c r="O183" s="378">
        <f t="shared" si="100"/>
        <v>0</v>
      </c>
      <c r="P183" s="378">
        <f t="shared" si="100"/>
        <v>0</v>
      </c>
      <c r="Q183" s="378">
        <f t="shared" si="100"/>
        <v>0</v>
      </c>
      <c r="R183" s="378">
        <f t="shared" si="100"/>
        <v>0</v>
      </c>
      <c r="S183" s="378">
        <f t="shared" si="100"/>
        <v>0</v>
      </c>
      <c r="T183" s="378">
        <f t="shared" si="100"/>
        <v>0</v>
      </c>
      <c r="U183" s="378">
        <f t="shared" si="100"/>
        <v>0</v>
      </c>
      <c r="V183" s="378">
        <f t="shared" si="100"/>
        <v>0</v>
      </c>
      <c r="W183" s="378">
        <f t="shared" si="100"/>
        <v>0</v>
      </c>
      <c r="X183" s="378">
        <f t="shared" si="100"/>
        <v>0</v>
      </c>
      <c r="Y183" s="378">
        <f t="shared" si="100"/>
        <v>0</v>
      </c>
      <c r="Z183" s="378">
        <f t="shared" si="100"/>
        <v>0</v>
      </c>
      <c r="AA183" s="378">
        <f t="shared" si="100"/>
        <v>0</v>
      </c>
      <c r="AB183" s="378">
        <f t="shared" si="100"/>
        <v>0</v>
      </c>
      <c r="AC183" s="378">
        <f t="shared" si="100"/>
        <v>1</v>
      </c>
      <c r="AD183" s="378">
        <f t="shared" si="100"/>
        <v>0</v>
      </c>
      <c r="AE183" s="378">
        <f t="shared" si="100"/>
        <v>1</v>
      </c>
      <c r="AF183" s="378">
        <f t="shared" si="100"/>
        <v>7</v>
      </c>
    </row>
    <row r="184" spans="1:32" ht="31.5">
      <c r="A184" s="379" t="s">
        <v>918</v>
      </c>
      <c r="B184" s="380"/>
      <c r="C184" s="380"/>
      <c r="D184" s="380"/>
      <c r="E184" s="380"/>
      <c r="F184" s="380"/>
      <c r="G184" s="380"/>
      <c r="H184" s="380" t="s">
        <v>916</v>
      </c>
      <c r="I184" s="385">
        <f>20</f>
        <v>20</v>
      </c>
      <c r="J184" s="380"/>
      <c r="K184" s="380"/>
      <c r="L184" s="380"/>
      <c r="M184" s="380"/>
      <c r="N184" s="380"/>
      <c r="O184" s="380"/>
      <c r="P184" s="380"/>
      <c r="Q184" s="380"/>
      <c r="R184" s="380"/>
      <c r="S184" s="380"/>
      <c r="T184" s="380"/>
      <c r="U184" s="380"/>
      <c r="V184" s="380"/>
      <c r="W184" s="380"/>
      <c r="X184" s="380"/>
      <c r="Y184" s="380"/>
      <c r="Z184" s="380"/>
      <c r="AA184" s="380"/>
      <c r="AB184" s="380"/>
      <c r="AC184" s="380"/>
      <c r="AD184" s="380"/>
      <c r="AE184" s="380"/>
      <c r="AF184" s="380"/>
    </row>
    <row r="185" spans="1:32">
      <c r="A185" s="380" t="s">
        <v>911</v>
      </c>
      <c r="B185" s="380"/>
      <c r="C185" s="380"/>
      <c r="D185" s="380"/>
      <c r="E185" s="380"/>
      <c r="F185" s="380"/>
      <c r="G185" s="380"/>
      <c r="H185" s="380"/>
      <c r="I185" s="380"/>
      <c r="J185" s="380"/>
      <c r="K185" s="380"/>
      <c r="L185" s="381" t="s">
        <v>914</v>
      </c>
      <c r="M185" s="382" t="s">
        <v>881</v>
      </c>
      <c r="N185" s="382" t="s">
        <v>882</v>
      </c>
      <c r="O185" s="382" t="s">
        <v>883</v>
      </c>
      <c r="P185" s="382" t="s">
        <v>884</v>
      </c>
      <c r="Q185" s="382" t="s">
        <v>885</v>
      </c>
      <c r="R185" s="382" t="s">
        <v>886</v>
      </c>
      <c r="S185" s="382" t="s">
        <v>887</v>
      </c>
      <c r="T185" s="382" t="s">
        <v>888</v>
      </c>
      <c r="U185" s="382" t="s">
        <v>901</v>
      </c>
      <c r="V185" s="382" t="s">
        <v>889</v>
      </c>
      <c r="W185" s="382" t="s">
        <v>890</v>
      </c>
      <c r="X185" s="382" t="s">
        <v>891</v>
      </c>
      <c r="Y185" s="382" t="s">
        <v>892</v>
      </c>
      <c r="Z185" s="382" t="s">
        <v>893</v>
      </c>
      <c r="AA185" s="382" t="s">
        <v>894</v>
      </c>
      <c r="AB185" s="382" t="s">
        <v>895</v>
      </c>
      <c r="AC185" s="382" t="s">
        <v>896</v>
      </c>
      <c r="AD185" s="382" t="s">
        <v>900</v>
      </c>
      <c r="AE185" s="382" t="s">
        <v>897</v>
      </c>
      <c r="AF185" s="382" t="s">
        <v>898</v>
      </c>
    </row>
    <row r="186" spans="1:32">
      <c r="A186" s="380" t="s">
        <v>912</v>
      </c>
      <c r="B186" s="380"/>
      <c r="C186" s="380"/>
      <c r="D186" s="380"/>
      <c r="E186" s="380"/>
      <c r="F186" s="380"/>
      <c r="G186" s="380"/>
      <c r="H186" s="380"/>
      <c r="I186" s="380"/>
      <c r="J186" s="380"/>
      <c r="K186" s="380"/>
      <c r="L186" s="383">
        <v>10</v>
      </c>
      <c r="M186" s="386">
        <f>M178*M162*$I$184</f>
        <v>4.812824835130038</v>
      </c>
      <c r="N186" s="386">
        <f t="shared" ref="N186:AF191" si="102">N178*N162*$I$184</f>
        <v>0.7980901200212025</v>
      </c>
      <c r="O186" s="386">
        <f t="shared" si="102"/>
        <v>7.1684587813620068E-2</v>
      </c>
      <c r="P186" s="386">
        <f t="shared" si="102"/>
        <v>0.12651209677419356</v>
      </c>
      <c r="Q186" s="386">
        <f t="shared" si="102"/>
        <v>5.134029986369832E-2</v>
      </c>
      <c r="R186" s="386">
        <f t="shared" si="102"/>
        <v>0.16335227272727271</v>
      </c>
      <c r="S186" s="386">
        <f t="shared" si="102"/>
        <v>0</v>
      </c>
      <c r="T186" s="386">
        <f t="shared" si="102"/>
        <v>0</v>
      </c>
      <c r="U186" s="386">
        <f t="shared" si="102"/>
        <v>0.13671875</v>
      </c>
      <c r="V186" s="386">
        <f t="shared" si="102"/>
        <v>0</v>
      </c>
      <c r="W186" s="386">
        <f t="shared" si="102"/>
        <v>0</v>
      </c>
      <c r="X186" s="386">
        <f t="shared" si="102"/>
        <v>0.18682065217391303</v>
      </c>
      <c r="Y186" s="386">
        <f t="shared" si="102"/>
        <v>0</v>
      </c>
      <c r="Z186" s="386">
        <f t="shared" si="102"/>
        <v>0</v>
      </c>
      <c r="AA186" s="386">
        <f t="shared" si="102"/>
        <v>0</v>
      </c>
      <c r="AB186" s="386">
        <f t="shared" si="102"/>
        <v>0</v>
      </c>
      <c r="AC186" s="386">
        <f t="shared" si="102"/>
        <v>0</v>
      </c>
      <c r="AD186" s="386">
        <f t="shared" si="102"/>
        <v>0</v>
      </c>
      <c r="AE186" s="386">
        <f t="shared" si="102"/>
        <v>0</v>
      </c>
      <c r="AF186" s="386">
        <f t="shared" si="102"/>
        <v>0</v>
      </c>
    </row>
    <row r="187" spans="1:32">
      <c r="A187" s="380" t="s">
        <v>913</v>
      </c>
      <c r="B187" s="380"/>
      <c r="C187" s="380"/>
      <c r="D187" s="380"/>
      <c r="E187" s="380"/>
      <c r="F187" s="380"/>
      <c r="G187" s="380"/>
      <c r="H187" s="380"/>
      <c r="I187" s="380"/>
      <c r="J187" s="380"/>
      <c r="K187" s="380"/>
      <c r="L187" s="383">
        <v>11</v>
      </c>
      <c r="M187" s="386">
        <f t="shared" ref="M187:AB191" si="103">M179*M163*$I$184</f>
        <v>0.96340974273057711</v>
      </c>
      <c r="N187" s="386">
        <f t="shared" si="103"/>
        <v>0.95455013346206274</v>
      </c>
      <c r="O187" s="386">
        <f t="shared" si="103"/>
        <v>8.4047379032258063E-2</v>
      </c>
      <c r="P187" s="386">
        <f t="shared" si="103"/>
        <v>0.49064345751930943</v>
      </c>
      <c r="Q187" s="386">
        <f t="shared" si="103"/>
        <v>8.6551567469332125E-2</v>
      </c>
      <c r="R187" s="386">
        <f t="shared" si="103"/>
        <v>0.19043255131964809</v>
      </c>
      <c r="S187" s="386">
        <f t="shared" si="103"/>
        <v>0</v>
      </c>
      <c r="T187" s="386">
        <f t="shared" si="103"/>
        <v>0</v>
      </c>
      <c r="U187" s="386">
        <f t="shared" si="103"/>
        <v>0</v>
      </c>
      <c r="V187" s="386">
        <f t="shared" si="103"/>
        <v>0</v>
      </c>
      <c r="W187" s="386">
        <f t="shared" si="103"/>
        <v>0</v>
      </c>
      <c r="X187" s="386">
        <f t="shared" si="103"/>
        <v>0</v>
      </c>
      <c r="Y187" s="386">
        <f t="shared" si="103"/>
        <v>0</v>
      </c>
      <c r="Z187" s="386">
        <f t="shared" si="103"/>
        <v>0</v>
      </c>
      <c r="AA187" s="386">
        <f t="shared" si="103"/>
        <v>0</v>
      </c>
      <c r="AB187" s="386">
        <f t="shared" si="103"/>
        <v>0.10023041474654379</v>
      </c>
      <c r="AC187" s="386">
        <f t="shared" si="102"/>
        <v>0</v>
      </c>
      <c r="AD187" s="386">
        <f t="shared" si="102"/>
        <v>0</v>
      </c>
      <c r="AE187" s="386">
        <f t="shared" si="102"/>
        <v>0</v>
      </c>
      <c r="AF187" s="386">
        <f t="shared" si="102"/>
        <v>0</v>
      </c>
    </row>
    <row r="188" spans="1:32">
      <c r="A188" s="380"/>
      <c r="B188" s="380"/>
      <c r="C188" s="380"/>
      <c r="D188" s="380"/>
      <c r="E188" s="380"/>
      <c r="F188" s="380"/>
      <c r="G188" s="380"/>
      <c r="H188" s="380"/>
      <c r="I188" s="380"/>
      <c r="J188" s="380"/>
      <c r="K188" s="380"/>
      <c r="L188" s="383">
        <v>12</v>
      </c>
      <c r="M188" s="386">
        <f t="shared" si="103"/>
        <v>0</v>
      </c>
      <c r="N188" s="386">
        <f t="shared" si="102"/>
        <v>0.27830783987076585</v>
      </c>
      <c r="O188" s="386">
        <f t="shared" si="102"/>
        <v>7.1684587813620068E-2</v>
      </c>
      <c r="P188" s="386">
        <f t="shared" si="102"/>
        <v>8.3598364379827358E-2</v>
      </c>
      <c r="Q188" s="386">
        <f t="shared" si="102"/>
        <v>0</v>
      </c>
      <c r="R188" s="386">
        <f t="shared" si="102"/>
        <v>0</v>
      </c>
      <c r="S188" s="386">
        <f t="shared" si="102"/>
        <v>0</v>
      </c>
      <c r="T188" s="386">
        <f t="shared" si="102"/>
        <v>0</v>
      </c>
      <c r="U188" s="386">
        <f t="shared" si="102"/>
        <v>0</v>
      </c>
      <c r="V188" s="386">
        <f t="shared" si="102"/>
        <v>0</v>
      </c>
      <c r="W188" s="386">
        <f t="shared" si="102"/>
        <v>0</v>
      </c>
      <c r="X188" s="386">
        <f t="shared" si="102"/>
        <v>0</v>
      </c>
      <c r="Y188" s="386">
        <f t="shared" si="102"/>
        <v>0</v>
      </c>
      <c r="Z188" s="386">
        <f t="shared" si="102"/>
        <v>0</v>
      </c>
      <c r="AA188" s="386">
        <f t="shared" si="102"/>
        <v>0</v>
      </c>
      <c r="AB188" s="386">
        <f t="shared" si="102"/>
        <v>0</v>
      </c>
      <c r="AC188" s="386">
        <f t="shared" si="102"/>
        <v>0</v>
      </c>
      <c r="AD188" s="386">
        <f t="shared" si="102"/>
        <v>0</v>
      </c>
      <c r="AE188" s="386">
        <f t="shared" si="102"/>
        <v>0</v>
      </c>
      <c r="AF188" s="386">
        <f t="shared" si="102"/>
        <v>0</v>
      </c>
    </row>
    <row r="189" spans="1:32">
      <c r="A189" s="380" t="s">
        <v>915</v>
      </c>
      <c r="B189" s="380"/>
      <c r="C189" s="380"/>
      <c r="D189" s="380"/>
      <c r="E189" s="380"/>
      <c r="F189" s="380"/>
      <c r="G189" s="380"/>
      <c r="H189" s="380"/>
      <c r="I189" s="380"/>
      <c r="J189" s="380"/>
      <c r="K189" s="380"/>
      <c r="L189" s="383">
        <v>20</v>
      </c>
      <c r="M189" s="386">
        <f t="shared" si="103"/>
        <v>0.696320564516129</v>
      </c>
      <c r="N189" s="386">
        <f t="shared" si="102"/>
        <v>7.092555331991951E-2</v>
      </c>
      <c r="O189" s="386">
        <f t="shared" si="102"/>
        <v>0.89533311950146632</v>
      </c>
      <c r="P189" s="386">
        <f t="shared" si="102"/>
        <v>0</v>
      </c>
      <c r="Q189" s="386">
        <f t="shared" si="102"/>
        <v>0.25213068181818182</v>
      </c>
      <c r="R189" s="386">
        <f t="shared" si="102"/>
        <v>0.59718658357771259</v>
      </c>
      <c r="S189" s="386">
        <f t="shared" si="102"/>
        <v>0</v>
      </c>
      <c r="T189" s="386">
        <f t="shared" si="102"/>
        <v>4.4538123167155427E-2</v>
      </c>
      <c r="U189" s="386">
        <f t="shared" si="102"/>
        <v>0</v>
      </c>
      <c r="V189" s="386">
        <f t="shared" si="102"/>
        <v>0</v>
      </c>
      <c r="W189" s="386">
        <f t="shared" si="102"/>
        <v>0.3872227822580645</v>
      </c>
      <c r="X189" s="386">
        <f t="shared" si="102"/>
        <v>0</v>
      </c>
      <c r="Y189" s="386">
        <f t="shared" si="102"/>
        <v>0</v>
      </c>
      <c r="Z189" s="386">
        <f t="shared" si="102"/>
        <v>0</v>
      </c>
      <c r="AA189" s="386">
        <f t="shared" si="102"/>
        <v>0.1039426523297491</v>
      </c>
      <c r="AB189" s="386">
        <f t="shared" si="102"/>
        <v>0</v>
      </c>
      <c r="AC189" s="386">
        <f t="shared" si="102"/>
        <v>0</v>
      </c>
      <c r="AD189" s="386">
        <f t="shared" si="102"/>
        <v>0.38647342995169082</v>
      </c>
      <c r="AE189" s="386">
        <f t="shared" si="102"/>
        <v>1.1369263285024154</v>
      </c>
      <c r="AF189" s="386">
        <f t="shared" si="102"/>
        <v>3.4492915372670807</v>
      </c>
    </row>
    <row r="190" spans="1:32">
      <c r="A190" s="380"/>
      <c r="B190" s="380"/>
      <c r="C190" s="380"/>
      <c r="D190" s="380"/>
      <c r="E190" s="380"/>
      <c r="F190" s="380"/>
      <c r="G190" s="380"/>
      <c r="H190" s="380"/>
      <c r="I190" s="380"/>
      <c r="J190" s="380"/>
      <c r="K190" s="380"/>
      <c r="L190" s="383">
        <v>21</v>
      </c>
      <c r="M190" s="386">
        <f t="shared" si="103"/>
        <v>0.71971387987012991</v>
      </c>
      <c r="N190" s="386">
        <f t="shared" si="102"/>
        <v>0.18091360663983902</v>
      </c>
      <c r="O190" s="386">
        <f t="shared" si="102"/>
        <v>0.40927419354838707</v>
      </c>
      <c r="P190" s="386">
        <f t="shared" si="102"/>
        <v>0.31484623466606088</v>
      </c>
      <c r="Q190" s="386">
        <f t="shared" si="102"/>
        <v>9.3805017605633811E-2</v>
      </c>
      <c r="R190" s="386">
        <f t="shared" si="102"/>
        <v>0.95250719861692146</v>
      </c>
      <c r="S190" s="386">
        <f t="shared" si="102"/>
        <v>0.20446542893725994</v>
      </c>
      <c r="T190" s="386">
        <f t="shared" si="102"/>
        <v>0.24532624633431088</v>
      </c>
      <c r="U190" s="386">
        <f t="shared" si="102"/>
        <v>0.5010935176275042</v>
      </c>
      <c r="V190" s="386">
        <f t="shared" si="102"/>
        <v>0.10268059972739664</v>
      </c>
      <c r="W190" s="386">
        <f t="shared" si="102"/>
        <v>1.328400922797399</v>
      </c>
      <c r="X190" s="386">
        <f t="shared" si="102"/>
        <v>0.2163169633637603</v>
      </c>
      <c r="Y190" s="386">
        <f t="shared" si="102"/>
        <v>0.87337692802229672</v>
      </c>
      <c r="Z190" s="386">
        <f t="shared" si="102"/>
        <v>0.65750588575440916</v>
      </c>
      <c r="AA190" s="386">
        <f t="shared" si="102"/>
        <v>0</v>
      </c>
      <c r="AB190" s="386">
        <f t="shared" si="102"/>
        <v>0.38796285779191281</v>
      </c>
      <c r="AC190" s="386">
        <f t="shared" si="102"/>
        <v>1.2031723012514075</v>
      </c>
      <c r="AD190" s="386">
        <f t="shared" si="102"/>
        <v>0.86827243655167718</v>
      </c>
      <c r="AE190" s="386">
        <f t="shared" si="102"/>
        <v>1.2049742656001177</v>
      </c>
      <c r="AF190" s="386">
        <f t="shared" si="102"/>
        <v>24.970567007342304</v>
      </c>
    </row>
    <row r="191" spans="1:32">
      <c r="A191" s="380"/>
      <c r="B191" s="380"/>
      <c r="C191" s="380"/>
      <c r="D191" s="380"/>
      <c r="E191" s="380"/>
      <c r="F191" s="380"/>
      <c r="G191" s="380"/>
      <c r="H191" s="380"/>
      <c r="I191" s="380"/>
      <c r="J191" s="380"/>
      <c r="K191" s="380"/>
      <c r="L191" s="383">
        <v>22</v>
      </c>
      <c r="M191" s="386">
        <f t="shared" si="103"/>
        <v>0</v>
      </c>
      <c r="N191" s="386">
        <f t="shared" si="102"/>
        <v>0.42690036387680924</v>
      </c>
      <c r="O191" s="386">
        <f t="shared" si="102"/>
        <v>0</v>
      </c>
      <c r="P191" s="386">
        <f t="shared" si="102"/>
        <v>0</v>
      </c>
      <c r="Q191" s="386">
        <f t="shared" si="102"/>
        <v>0</v>
      </c>
      <c r="R191" s="386">
        <f t="shared" si="102"/>
        <v>0</v>
      </c>
      <c r="S191" s="386">
        <f t="shared" si="102"/>
        <v>0</v>
      </c>
      <c r="T191" s="386">
        <f t="shared" si="102"/>
        <v>0</v>
      </c>
      <c r="U191" s="386">
        <f t="shared" si="102"/>
        <v>0</v>
      </c>
      <c r="V191" s="386">
        <f t="shared" si="102"/>
        <v>0</v>
      </c>
      <c r="W191" s="386">
        <f t="shared" si="102"/>
        <v>0</v>
      </c>
      <c r="X191" s="386">
        <f t="shared" si="102"/>
        <v>0</v>
      </c>
      <c r="Y191" s="386">
        <f t="shared" si="102"/>
        <v>0</v>
      </c>
      <c r="Z191" s="386">
        <f t="shared" si="102"/>
        <v>0</v>
      </c>
      <c r="AA191" s="386">
        <f t="shared" si="102"/>
        <v>0</v>
      </c>
      <c r="AB191" s="386">
        <f t="shared" si="102"/>
        <v>0</v>
      </c>
      <c r="AC191" s="386">
        <f t="shared" si="102"/>
        <v>0.10017641129032258</v>
      </c>
      <c r="AD191" s="386">
        <f t="shared" si="102"/>
        <v>0</v>
      </c>
      <c r="AE191" s="386">
        <f t="shared" si="102"/>
        <v>0.25063131313131315</v>
      </c>
      <c r="AF191" s="386">
        <f t="shared" si="102"/>
        <v>14.605175758471166</v>
      </c>
    </row>
    <row r="192" spans="1:32">
      <c r="A192" s="380"/>
      <c r="B192" s="380"/>
      <c r="C192" s="380"/>
      <c r="D192" s="380"/>
      <c r="E192" s="380"/>
      <c r="F192" s="380"/>
      <c r="G192" s="380"/>
      <c r="H192" s="380"/>
      <c r="I192" s="380"/>
      <c r="J192" s="380"/>
      <c r="K192" s="380"/>
      <c r="L192" s="380"/>
      <c r="M192" s="380"/>
      <c r="N192" s="380"/>
      <c r="O192" s="380"/>
      <c r="P192" s="380"/>
      <c r="Q192" s="380"/>
      <c r="R192" s="380"/>
      <c r="S192" s="380"/>
      <c r="T192" s="380"/>
      <c r="U192" s="380"/>
      <c r="V192" s="380"/>
      <c r="W192" s="380"/>
      <c r="X192" s="380"/>
      <c r="Y192" s="380"/>
      <c r="Z192" s="380"/>
      <c r="AA192" s="380"/>
      <c r="AB192" s="380"/>
      <c r="AC192" s="380"/>
      <c r="AD192" s="380"/>
      <c r="AE192" s="380"/>
      <c r="AF192" s="380"/>
    </row>
    <row r="193" spans="1:34" ht="31.5">
      <c r="A193" s="368" t="s">
        <v>909</v>
      </c>
      <c r="B193" s="380"/>
      <c r="C193" s="380"/>
      <c r="D193" s="380"/>
      <c r="E193" s="380"/>
      <c r="F193" s="380"/>
      <c r="G193" s="380"/>
      <c r="H193" s="380"/>
      <c r="I193" s="380"/>
      <c r="J193" s="380"/>
      <c r="K193" s="380"/>
      <c r="L193" s="380"/>
      <c r="M193" s="380"/>
      <c r="N193" s="380"/>
      <c r="O193" s="380"/>
      <c r="P193" s="380"/>
      <c r="Q193" s="380"/>
      <c r="R193" s="380"/>
      <c r="S193" s="380"/>
      <c r="T193" s="380"/>
      <c r="U193" s="380"/>
      <c r="V193" s="380"/>
      <c r="W193" s="380"/>
      <c r="X193" s="380"/>
      <c r="Y193" s="380"/>
      <c r="Z193" s="380"/>
      <c r="AA193" s="380"/>
      <c r="AB193" s="380"/>
      <c r="AC193" s="380"/>
      <c r="AD193" s="380"/>
      <c r="AE193" s="380"/>
      <c r="AF193" s="380"/>
    </row>
    <row r="194" spans="1:34">
      <c r="A194" s="380"/>
      <c r="B194" s="380"/>
      <c r="C194" s="380"/>
      <c r="D194" s="380"/>
      <c r="E194" s="380"/>
      <c r="F194" s="380"/>
      <c r="G194" s="380"/>
      <c r="H194" s="380"/>
      <c r="I194" s="380"/>
      <c r="J194" s="380"/>
      <c r="K194" s="380"/>
      <c r="L194" s="355" t="s">
        <v>919</v>
      </c>
      <c r="M194" s="362" t="s">
        <v>881</v>
      </c>
      <c r="N194" s="362" t="s">
        <v>882</v>
      </c>
      <c r="O194" s="362" t="s">
        <v>883</v>
      </c>
      <c r="P194" s="362" t="s">
        <v>884</v>
      </c>
      <c r="Q194" s="362" t="s">
        <v>885</v>
      </c>
      <c r="R194" s="362" t="s">
        <v>886</v>
      </c>
      <c r="S194" s="362" t="s">
        <v>887</v>
      </c>
      <c r="T194" s="362" t="s">
        <v>888</v>
      </c>
      <c r="U194" s="362" t="s">
        <v>901</v>
      </c>
      <c r="V194" s="362" t="s">
        <v>889</v>
      </c>
      <c r="W194" s="362" t="s">
        <v>890</v>
      </c>
      <c r="X194" s="362" t="s">
        <v>891</v>
      </c>
      <c r="Y194" s="362" t="s">
        <v>892</v>
      </c>
      <c r="Z194" s="362" t="s">
        <v>893</v>
      </c>
      <c r="AA194" s="362" t="s">
        <v>894</v>
      </c>
      <c r="AB194" s="362" t="s">
        <v>895</v>
      </c>
      <c r="AC194" s="362" t="s">
        <v>896</v>
      </c>
      <c r="AD194" s="362" t="s">
        <v>900</v>
      </c>
      <c r="AE194" s="362" t="s">
        <v>897</v>
      </c>
      <c r="AF194" s="362" t="s">
        <v>898</v>
      </c>
    </row>
    <row r="195" spans="1:34">
      <c r="A195" s="380"/>
      <c r="B195" s="380"/>
      <c r="C195" s="380"/>
      <c r="D195" s="380"/>
      <c r="E195" s="380"/>
      <c r="F195" s="380"/>
      <c r="G195" s="380"/>
      <c r="H195" s="380"/>
      <c r="I195" s="380"/>
      <c r="J195" s="380"/>
      <c r="K195" s="380"/>
      <c r="L195" s="357">
        <v>10</v>
      </c>
      <c r="M195" s="361">
        <f>IF(M178&gt;0,M162,0)</f>
        <v>6.0160310439125474E-2</v>
      </c>
      <c r="N195" s="361">
        <f t="shared" ref="N195:AF200" si="104">IF(N178&gt;0,N162,0)</f>
        <v>1.3301502000353375E-2</v>
      </c>
      <c r="O195" s="361">
        <f t="shared" si="104"/>
        <v>3.5842293906810036E-3</v>
      </c>
      <c r="P195" s="361">
        <f t="shared" si="104"/>
        <v>6.3256048387096775E-3</v>
      </c>
      <c r="Q195" s="361">
        <f t="shared" si="104"/>
        <v>2.5670149931849161E-3</v>
      </c>
      <c r="R195" s="361">
        <f t="shared" si="104"/>
        <v>8.167613636363636E-3</v>
      </c>
      <c r="S195" s="361">
        <f t="shared" si="104"/>
        <v>0</v>
      </c>
      <c r="T195" s="361">
        <f t="shared" si="104"/>
        <v>0</v>
      </c>
      <c r="U195" s="361">
        <f t="shared" si="104"/>
        <v>6.8359375E-3</v>
      </c>
      <c r="V195" s="361">
        <f t="shared" si="104"/>
        <v>0</v>
      </c>
      <c r="W195" s="361">
        <f t="shared" si="104"/>
        <v>0</v>
      </c>
      <c r="X195" s="361">
        <f t="shared" si="104"/>
        <v>9.341032608695652E-3</v>
      </c>
      <c r="Y195" s="361">
        <f t="shared" si="104"/>
        <v>0</v>
      </c>
      <c r="Z195" s="361">
        <f t="shared" si="104"/>
        <v>0</v>
      </c>
      <c r="AA195" s="361">
        <f t="shared" si="104"/>
        <v>0</v>
      </c>
      <c r="AB195" s="361">
        <f t="shared" si="104"/>
        <v>0</v>
      </c>
      <c r="AC195" s="361">
        <f t="shared" si="104"/>
        <v>0</v>
      </c>
      <c r="AD195" s="361">
        <f t="shared" si="104"/>
        <v>0</v>
      </c>
      <c r="AE195" s="361">
        <f t="shared" si="104"/>
        <v>0</v>
      </c>
      <c r="AF195" s="361">
        <f t="shared" si="104"/>
        <v>0</v>
      </c>
    </row>
    <row r="196" spans="1:34">
      <c r="A196" s="380"/>
      <c r="B196" s="380"/>
      <c r="C196" s="380"/>
      <c r="D196" s="380"/>
      <c r="E196" s="380"/>
      <c r="F196" s="380"/>
      <c r="G196" s="380"/>
      <c r="H196" s="380"/>
      <c r="I196" s="380"/>
      <c r="J196" s="380"/>
      <c r="K196" s="380"/>
      <c r="L196" s="357">
        <v>11</v>
      </c>
      <c r="M196" s="361">
        <f t="shared" ref="M196:AB200" si="105">IF(M179&gt;0,M163,0)</f>
        <v>1.6056829045509619E-2</v>
      </c>
      <c r="N196" s="361">
        <f t="shared" si="105"/>
        <v>1.590916889103438E-2</v>
      </c>
      <c r="O196" s="361">
        <f t="shared" si="105"/>
        <v>4.2023689516129028E-3</v>
      </c>
      <c r="P196" s="361">
        <f t="shared" si="105"/>
        <v>1.2266086437982736E-2</v>
      </c>
      <c r="Q196" s="361">
        <f t="shared" si="105"/>
        <v>4.3275783734666061E-3</v>
      </c>
      <c r="R196" s="361">
        <f t="shared" si="105"/>
        <v>9.5216275659824046E-3</v>
      </c>
      <c r="S196" s="361">
        <f t="shared" si="105"/>
        <v>0</v>
      </c>
      <c r="T196" s="361">
        <f t="shared" si="105"/>
        <v>0</v>
      </c>
      <c r="U196" s="361">
        <f t="shared" si="105"/>
        <v>0</v>
      </c>
      <c r="V196" s="361">
        <f t="shared" si="105"/>
        <v>0</v>
      </c>
      <c r="W196" s="361">
        <f t="shared" si="105"/>
        <v>0</v>
      </c>
      <c r="X196" s="361">
        <f t="shared" si="105"/>
        <v>0</v>
      </c>
      <c r="Y196" s="361">
        <f t="shared" si="105"/>
        <v>0</v>
      </c>
      <c r="Z196" s="361">
        <f t="shared" si="105"/>
        <v>0</v>
      </c>
      <c r="AA196" s="361">
        <f t="shared" si="105"/>
        <v>0</v>
      </c>
      <c r="AB196" s="361">
        <f t="shared" si="105"/>
        <v>5.0115207373271891E-3</v>
      </c>
      <c r="AC196" s="361">
        <f t="shared" si="104"/>
        <v>0</v>
      </c>
      <c r="AD196" s="361">
        <f t="shared" si="104"/>
        <v>0</v>
      </c>
      <c r="AE196" s="361">
        <f t="shared" si="104"/>
        <v>0</v>
      </c>
      <c r="AF196" s="361">
        <f t="shared" si="104"/>
        <v>0</v>
      </c>
    </row>
    <row r="197" spans="1:34">
      <c r="A197" s="380"/>
      <c r="B197" s="380"/>
      <c r="C197" s="380"/>
      <c r="D197" s="380"/>
      <c r="E197" s="380"/>
      <c r="F197" s="380"/>
      <c r="G197" s="380"/>
      <c r="H197" s="380"/>
      <c r="I197" s="380"/>
      <c r="J197" s="380"/>
      <c r="K197" s="380"/>
      <c r="L197" s="357">
        <v>12</v>
      </c>
      <c r="M197" s="361">
        <f t="shared" si="105"/>
        <v>0</v>
      </c>
      <c r="N197" s="361">
        <f t="shared" si="104"/>
        <v>6.9576959967691462E-3</v>
      </c>
      <c r="O197" s="361">
        <f t="shared" si="104"/>
        <v>3.5842293906810036E-3</v>
      </c>
      <c r="P197" s="361">
        <f t="shared" si="104"/>
        <v>4.1799182189913679E-3</v>
      </c>
      <c r="Q197" s="361">
        <f t="shared" si="104"/>
        <v>0</v>
      </c>
      <c r="R197" s="361">
        <f t="shared" si="104"/>
        <v>0</v>
      </c>
      <c r="S197" s="361">
        <f t="shared" si="104"/>
        <v>0</v>
      </c>
      <c r="T197" s="361">
        <f t="shared" si="104"/>
        <v>0</v>
      </c>
      <c r="U197" s="361">
        <f t="shared" si="104"/>
        <v>0</v>
      </c>
      <c r="V197" s="361">
        <f t="shared" si="104"/>
        <v>0</v>
      </c>
      <c r="W197" s="361">
        <f t="shared" si="104"/>
        <v>0</v>
      </c>
      <c r="X197" s="361">
        <f t="shared" si="104"/>
        <v>0</v>
      </c>
      <c r="Y197" s="361">
        <f t="shared" si="104"/>
        <v>0</v>
      </c>
      <c r="Z197" s="361">
        <f t="shared" si="104"/>
        <v>0</v>
      </c>
      <c r="AA197" s="361">
        <f t="shared" si="104"/>
        <v>0</v>
      </c>
      <c r="AB197" s="361">
        <f t="shared" si="104"/>
        <v>0</v>
      </c>
      <c r="AC197" s="361">
        <f t="shared" si="104"/>
        <v>0</v>
      </c>
      <c r="AD197" s="361">
        <f t="shared" si="104"/>
        <v>0</v>
      </c>
      <c r="AE197" s="361">
        <f t="shared" si="104"/>
        <v>0</v>
      </c>
      <c r="AF197" s="361">
        <f t="shared" si="104"/>
        <v>0</v>
      </c>
    </row>
    <row r="198" spans="1:34">
      <c r="A198" s="380"/>
      <c r="B198" s="380"/>
      <c r="C198" s="380"/>
      <c r="D198" s="380"/>
      <c r="E198" s="380"/>
      <c r="F198" s="380"/>
      <c r="G198" s="380"/>
      <c r="H198" s="380"/>
      <c r="I198" s="380"/>
      <c r="J198" s="380"/>
      <c r="K198" s="380"/>
      <c r="L198" s="357">
        <v>20</v>
      </c>
      <c r="M198" s="361">
        <f t="shared" si="105"/>
        <v>1.7408014112903224E-2</v>
      </c>
      <c r="N198" s="361">
        <f t="shared" si="104"/>
        <v>3.5462776659959758E-3</v>
      </c>
      <c r="O198" s="361">
        <f t="shared" si="104"/>
        <v>1.4922218658357772E-2</v>
      </c>
      <c r="P198" s="361">
        <f t="shared" si="104"/>
        <v>0</v>
      </c>
      <c r="Q198" s="361">
        <f t="shared" si="104"/>
        <v>6.3032670454545459E-3</v>
      </c>
      <c r="R198" s="361">
        <f t="shared" si="104"/>
        <v>1.4929664589442816E-2</v>
      </c>
      <c r="S198" s="361">
        <f t="shared" si="104"/>
        <v>0</v>
      </c>
      <c r="T198" s="361">
        <f t="shared" si="104"/>
        <v>2.2269061583577712E-3</v>
      </c>
      <c r="U198" s="361">
        <f t="shared" si="104"/>
        <v>0</v>
      </c>
      <c r="V198" s="361">
        <f t="shared" si="104"/>
        <v>0</v>
      </c>
      <c r="W198" s="361">
        <f t="shared" si="104"/>
        <v>1.9361139112903224E-2</v>
      </c>
      <c r="X198" s="361">
        <f t="shared" si="104"/>
        <v>0</v>
      </c>
      <c r="Y198" s="361">
        <f t="shared" si="104"/>
        <v>0</v>
      </c>
      <c r="Z198" s="361">
        <f t="shared" si="104"/>
        <v>0</v>
      </c>
      <c r="AA198" s="361">
        <f t="shared" si="104"/>
        <v>5.197132616487455E-3</v>
      </c>
      <c r="AB198" s="361">
        <f t="shared" si="104"/>
        <v>0</v>
      </c>
      <c r="AC198" s="361">
        <f t="shared" si="104"/>
        <v>0</v>
      </c>
      <c r="AD198" s="361">
        <f t="shared" si="104"/>
        <v>1.932367149758454E-2</v>
      </c>
      <c r="AE198" s="361">
        <f t="shared" si="104"/>
        <v>2.8423158212560386E-2</v>
      </c>
      <c r="AF198" s="361">
        <f t="shared" si="104"/>
        <v>8.6232288431677018E-2</v>
      </c>
    </row>
    <row r="199" spans="1:34">
      <c r="A199" s="380"/>
      <c r="B199" s="380"/>
      <c r="C199" s="380"/>
      <c r="D199" s="380"/>
      <c r="E199" s="380"/>
      <c r="F199" s="380"/>
      <c r="G199" s="380"/>
      <c r="H199" s="380"/>
      <c r="I199" s="380"/>
      <c r="J199" s="380"/>
      <c r="K199" s="380"/>
      <c r="L199" s="357">
        <v>21</v>
      </c>
      <c r="M199" s="361">
        <f t="shared" si="105"/>
        <v>1.1995231331168832E-2</v>
      </c>
      <c r="N199" s="361">
        <f t="shared" si="104"/>
        <v>4.5228401659959758E-3</v>
      </c>
      <c r="O199" s="361">
        <f t="shared" si="104"/>
        <v>1.0231854838709677E-2</v>
      </c>
      <c r="P199" s="361">
        <f t="shared" si="104"/>
        <v>7.8711558666515226E-3</v>
      </c>
      <c r="Q199" s="361">
        <f t="shared" si="104"/>
        <v>4.6902508802816904E-3</v>
      </c>
      <c r="R199" s="361">
        <f t="shared" si="104"/>
        <v>1.1906339982711518E-2</v>
      </c>
      <c r="S199" s="361">
        <f t="shared" si="104"/>
        <v>1.0223271446862997E-2</v>
      </c>
      <c r="T199" s="361">
        <f t="shared" si="104"/>
        <v>6.1331561583577721E-3</v>
      </c>
      <c r="U199" s="361">
        <f t="shared" si="104"/>
        <v>1.2527337940687604E-2</v>
      </c>
      <c r="V199" s="361">
        <f t="shared" si="104"/>
        <v>5.1340299863698322E-3</v>
      </c>
      <c r="W199" s="361">
        <f t="shared" si="104"/>
        <v>2.2140015379956648E-2</v>
      </c>
      <c r="X199" s="361">
        <f t="shared" si="104"/>
        <v>5.4079240840940075E-3</v>
      </c>
      <c r="Y199" s="361">
        <f t="shared" si="104"/>
        <v>1.4556282133704945E-2</v>
      </c>
      <c r="Z199" s="361">
        <f t="shared" si="104"/>
        <v>1.6437647143860229E-2</v>
      </c>
      <c r="AA199" s="361">
        <f t="shared" si="104"/>
        <v>0</v>
      </c>
      <c r="AB199" s="361">
        <f t="shared" si="104"/>
        <v>9.6990714447978202E-3</v>
      </c>
      <c r="AC199" s="361">
        <f t="shared" si="104"/>
        <v>2.0052871687523458E-2</v>
      </c>
      <c r="AD199" s="361">
        <f t="shared" si="104"/>
        <v>2.1706810913791931E-2</v>
      </c>
      <c r="AE199" s="361">
        <f t="shared" si="104"/>
        <v>1.506217832000147E-2</v>
      </c>
      <c r="AF199" s="361">
        <f t="shared" si="104"/>
        <v>0.17836119290958788</v>
      </c>
    </row>
    <row r="200" spans="1:34">
      <c r="A200" s="380"/>
      <c r="B200" s="380"/>
      <c r="C200" s="380"/>
      <c r="D200" s="380"/>
      <c r="E200" s="380"/>
      <c r="F200" s="380"/>
      <c r="G200" s="380"/>
      <c r="H200" s="380"/>
      <c r="I200" s="380"/>
      <c r="J200" s="380"/>
      <c r="K200" s="380"/>
      <c r="L200" s="357">
        <v>22</v>
      </c>
      <c r="M200" s="361">
        <f t="shared" si="105"/>
        <v>0</v>
      </c>
      <c r="N200" s="361">
        <f t="shared" si="104"/>
        <v>7.1150060646134874E-3</v>
      </c>
      <c r="O200" s="361">
        <f t="shared" si="104"/>
        <v>0</v>
      </c>
      <c r="P200" s="361">
        <f t="shared" si="104"/>
        <v>0</v>
      </c>
      <c r="Q200" s="361">
        <f t="shared" si="104"/>
        <v>0</v>
      </c>
      <c r="R200" s="361">
        <f t="shared" si="104"/>
        <v>0</v>
      </c>
      <c r="S200" s="361">
        <f t="shared" si="104"/>
        <v>0</v>
      </c>
      <c r="T200" s="361">
        <f t="shared" si="104"/>
        <v>0</v>
      </c>
      <c r="U200" s="361">
        <f t="shared" si="104"/>
        <v>0</v>
      </c>
      <c r="V200" s="361">
        <f t="shared" si="104"/>
        <v>0</v>
      </c>
      <c r="W200" s="361">
        <f t="shared" si="104"/>
        <v>0</v>
      </c>
      <c r="X200" s="361">
        <f t="shared" si="104"/>
        <v>0</v>
      </c>
      <c r="Y200" s="361">
        <f t="shared" si="104"/>
        <v>0</v>
      </c>
      <c r="Z200" s="361">
        <f t="shared" si="104"/>
        <v>0</v>
      </c>
      <c r="AA200" s="361">
        <f t="shared" si="104"/>
        <v>0</v>
      </c>
      <c r="AB200" s="361">
        <f t="shared" si="104"/>
        <v>0</v>
      </c>
      <c r="AC200" s="361">
        <f t="shared" si="104"/>
        <v>5.0088205645161289E-3</v>
      </c>
      <c r="AD200" s="361">
        <f t="shared" si="104"/>
        <v>0</v>
      </c>
      <c r="AE200" s="361">
        <f t="shared" si="104"/>
        <v>1.2531565656565657E-2</v>
      </c>
      <c r="AF200" s="361">
        <f t="shared" si="104"/>
        <v>0.10432268398907975</v>
      </c>
      <c r="AH200" s="364">
        <f>SUM(M195:AF200)</f>
        <v>0.92781154600808646</v>
      </c>
    </row>
    <row r="201" spans="1:34">
      <c r="A201" s="380"/>
      <c r="B201" s="380"/>
      <c r="C201" s="380"/>
      <c r="D201" s="380"/>
      <c r="E201" s="380"/>
      <c r="F201" s="380"/>
      <c r="G201" s="380"/>
      <c r="H201" s="380"/>
      <c r="I201" s="380"/>
      <c r="J201" s="380"/>
      <c r="K201" s="380"/>
      <c r="L201" s="380"/>
      <c r="M201" s="380"/>
      <c r="N201" s="380"/>
      <c r="O201" s="380"/>
      <c r="P201" s="380"/>
      <c r="Q201" s="380"/>
      <c r="R201" s="380"/>
      <c r="S201" s="380"/>
      <c r="T201" s="380"/>
      <c r="U201" s="380"/>
      <c r="V201" s="380"/>
      <c r="W201" s="380"/>
      <c r="X201" s="380"/>
      <c r="Y201" s="380"/>
      <c r="Z201" s="380"/>
      <c r="AA201" s="380"/>
      <c r="AB201" s="380"/>
      <c r="AC201" s="380"/>
      <c r="AD201" s="380"/>
      <c r="AE201" s="380"/>
      <c r="AF201" s="380"/>
    </row>
    <row r="202" spans="1:34">
      <c r="A202" s="380"/>
      <c r="B202" s="380"/>
      <c r="C202" s="380"/>
      <c r="D202" s="380"/>
      <c r="E202" s="380"/>
      <c r="F202" s="380"/>
      <c r="G202" s="380"/>
      <c r="H202" s="380"/>
      <c r="I202" s="380"/>
      <c r="J202" s="380"/>
      <c r="K202" s="380"/>
      <c r="L202" s="380"/>
      <c r="M202" s="380"/>
      <c r="N202" s="380"/>
      <c r="O202" s="380"/>
      <c r="P202" s="380"/>
      <c r="Q202" s="380"/>
      <c r="R202" s="380"/>
      <c r="S202" s="380"/>
      <c r="T202" s="380"/>
      <c r="U202" s="380"/>
      <c r="V202" s="380"/>
      <c r="W202" s="380"/>
      <c r="X202" s="380"/>
      <c r="Y202" s="380"/>
      <c r="Z202" s="380"/>
      <c r="AA202" s="380"/>
      <c r="AB202" s="380"/>
      <c r="AC202" s="380"/>
      <c r="AD202" s="380"/>
      <c r="AE202" s="380"/>
      <c r="AF202" s="380"/>
    </row>
    <row r="203" spans="1:34" ht="31.5">
      <c r="A203" s="379" t="s">
        <v>921</v>
      </c>
      <c r="B203" s="380"/>
      <c r="C203" s="380"/>
      <c r="D203" s="380"/>
      <c r="E203" s="380"/>
      <c r="F203" s="380"/>
      <c r="G203" s="380"/>
      <c r="H203" s="380"/>
      <c r="I203" s="380"/>
      <c r="J203" s="380"/>
      <c r="K203" s="380"/>
      <c r="L203" s="380"/>
      <c r="M203" s="380"/>
      <c r="N203" s="380"/>
      <c r="O203" s="380"/>
      <c r="P203" s="380"/>
      <c r="Q203" s="380"/>
      <c r="R203" s="380"/>
      <c r="S203" s="380"/>
      <c r="T203" s="380"/>
      <c r="U203" s="380"/>
      <c r="V203" s="380"/>
      <c r="W203" s="380"/>
      <c r="X203" s="380"/>
      <c r="Y203" s="380"/>
      <c r="Z203" s="380"/>
      <c r="AA203" s="380"/>
      <c r="AB203" s="380"/>
      <c r="AC203" s="380"/>
      <c r="AD203" s="380"/>
      <c r="AE203" s="380"/>
      <c r="AF203" s="380"/>
    </row>
    <row r="204" spans="1:34">
      <c r="A204" s="380" t="s">
        <v>922</v>
      </c>
      <c r="B204" s="380"/>
      <c r="C204" s="380"/>
      <c r="D204" s="380"/>
      <c r="E204" s="380"/>
      <c r="F204" s="380"/>
      <c r="G204" s="380"/>
      <c r="H204" s="380"/>
      <c r="I204" s="380"/>
      <c r="J204" s="380"/>
      <c r="K204" s="380"/>
      <c r="L204" s="381" t="s">
        <v>920</v>
      </c>
      <c r="M204" s="382" t="s">
        <v>881</v>
      </c>
      <c r="N204" s="382" t="s">
        <v>882</v>
      </c>
      <c r="O204" s="382" t="s">
        <v>883</v>
      </c>
      <c r="P204" s="382" t="s">
        <v>884</v>
      </c>
      <c r="Q204" s="382" t="s">
        <v>885</v>
      </c>
      <c r="R204" s="382" t="s">
        <v>886</v>
      </c>
      <c r="S204" s="382" t="s">
        <v>887</v>
      </c>
      <c r="T204" s="382" t="s">
        <v>888</v>
      </c>
      <c r="U204" s="382" t="s">
        <v>901</v>
      </c>
      <c r="V204" s="382" t="s">
        <v>889</v>
      </c>
      <c r="W204" s="382" t="s">
        <v>890</v>
      </c>
      <c r="X204" s="382" t="s">
        <v>891</v>
      </c>
      <c r="Y204" s="382" t="s">
        <v>892</v>
      </c>
      <c r="Z204" s="382" t="s">
        <v>893</v>
      </c>
      <c r="AA204" s="382" t="s">
        <v>894</v>
      </c>
      <c r="AB204" s="382" t="s">
        <v>895</v>
      </c>
      <c r="AC204" s="382" t="s">
        <v>896</v>
      </c>
      <c r="AD204" s="382" t="s">
        <v>900</v>
      </c>
      <c r="AE204" s="382" t="s">
        <v>897</v>
      </c>
      <c r="AF204" s="382" t="s">
        <v>898</v>
      </c>
    </row>
    <row r="205" spans="1:34">
      <c r="A205" s="380"/>
      <c r="B205" s="380"/>
      <c r="C205" s="380"/>
      <c r="D205" s="380"/>
      <c r="E205" s="380"/>
      <c r="F205" s="380"/>
      <c r="G205" s="380"/>
      <c r="H205" s="380"/>
      <c r="I205" s="380"/>
      <c r="J205" s="380"/>
      <c r="K205" s="380"/>
      <c r="L205" s="383">
        <v>10</v>
      </c>
      <c r="M205" s="384">
        <f>100*M162+10</f>
        <v>16.016031043912548</v>
      </c>
      <c r="N205" s="384">
        <f t="shared" ref="N205:AF207" si="106">100*N162+10</f>
        <v>11.330150200035337</v>
      </c>
      <c r="O205" s="384">
        <f t="shared" si="106"/>
        <v>10.358422939068101</v>
      </c>
      <c r="P205" s="384">
        <f t="shared" si="106"/>
        <v>10.632560483870968</v>
      </c>
      <c r="Q205" s="384">
        <f t="shared" si="106"/>
        <v>10.256701499318492</v>
      </c>
      <c r="R205" s="384">
        <f t="shared" si="106"/>
        <v>10.816761363636363</v>
      </c>
      <c r="S205" s="384">
        <f t="shared" si="106"/>
        <v>10</v>
      </c>
      <c r="T205" s="384">
        <f t="shared" si="106"/>
        <v>10</v>
      </c>
      <c r="U205" s="384">
        <f t="shared" si="106"/>
        <v>10.68359375</v>
      </c>
      <c r="V205" s="384">
        <f t="shared" si="106"/>
        <v>10.78125</v>
      </c>
      <c r="W205" s="384">
        <f t="shared" si="106"/>
        <v>10</v>
      </c>
      <c r="X205" s="384">
        <f t="shared" si="106"/>
        <v>10.934103260869565</v>
      </c>
      <c r="Y205" s="384">
        <f t="shared" si="106"/>
        <v>10</v>
      </c>
      <c r="Z205" s="384">
        <f t="shared" si="106"/>
        <v>10</v>
      </c>
      <c r="AA205" s="384">
        <f t="shared" si="106"/>
        <v>10</v>
      </c>
      <c r="AB205" s="384">
        <f t="shared" si="106"/>
        <v>10</v>
      </c>
      <c r="AC205" s="384">
        <f t="shared" si="106"/>
        <v>10</v>
      </c>
      <c r="AD205" s="384">
        <f t="shared" si="106"/>
        <v>10</v>
      </c>
      <c r="AE205" s="384">
        <f t="shared" si="106"/>
        <v>10</v>
      </c>
      <c r="AF205" s="384">
        <f t="shared" si="106"/>
        <v>10</v>
      </c>
    </row>
    <row r="206" spans="1:34">
      <c r="A206" s="380" t="s">
        <v>923</v>
      </c>
      <c r="B206" s="380"/>
      <c r="C206" s="380"/>
      <c r="D206" s="380"/>
      <c r="E206" s="380"/>
      <c r="F206" s="380"/>
      <c r="G206" s="380"/>
      <c r="H206" s="380"/>
      <c r="I206" s="380"/>
      <c r="J206" s="380"/>
      <c r="K206" s="380"/>
      <c r="L206" s="383">
        <v>11</v>
      </c>
      <c r="M206" s="384">
        <f t="shared" ref="M206:AB207" si="107">100*M163+10</f>
        <v>11.605682904550962</v>
      </c>
      <c r="N206" s="384">
        <f t="shared" si="107"/>
        <v>11.590916889103438</v>
      </c>
      <c r="O206" s="384">
        <f t="shared" si="107"/>
        <v>10.42023689516129</v>
      </c>
      <c r="P206" s="384">
        <f t="shared" si="107"/>
        <v>11.226608643798274</v>
      </c>
      <c r="Q206" s="384">
        <f t="shared" si="107"/>
        <v>10.43275783734666</v>
      </c>
      <c r="R206" s="384">
        <f t="shared" si="107"/>
        <v>10.952162756598241</v>
      </c>
      <c r="S206" s="384">
        <f t="shared" si="107"/>
        <v>10.161290322580646</v>
      </c>
      <c r="T206" s="384">
        <f t="shared" si="107"/>
        <v>10.142045454545455</v>
      </c>
      <c r="U206" s="384">
        <f t="shared" si="107"/>
        <v>10</v>
      </c>
      <c r="V206" s="384">
        <f t="shared" si="107"/>
        <v>10.390625</v>
      </c>
      <c r="W206" s="384">
        <f t="shared" si="107"/>
        <v>10.080645161290322</v>
      </c>
      <c r="X206" s="384">
        <f t="shared" si="107"/>
        <v>10</v>
      </c>
      <c r="Y206" s="384">
        <f t="shared" si="107"/>
        <v>10</v>
      </c>
      <c r="Z206" s="384">
        <f t="shared" si="107"/>
        <v>10</v>
      </c>
      <c r="AA206" s="384">
        <f t="shared" si="107"/>
        <v>10.17605633802817</v>
      </c>
      <c r="AB206" s="384">
        <f t="shared" si="107"/>
        <v>10.501152073732719</v>
      </c>
      <c r="AC206" s="384">
        <f t="shared" si="106"/>
        <v>10</v>
      </c>
      <c r="AD206" s="384">
        <f t="shared" si="106"/>
        <v>10.178571428571429</v>
      </c>
      <c r="AE206" s="384">
        <f t="shared" si="106"/>
        <v>10.17605633802817</v>
      </c>
      <c r="AF206" s="384">
        <f t="shared" si="106"/>
        <v>10</v>
      </c>
    </row>
    <row r="207" spans="1:34">
      <c r="A207" s="380"/>
      <c r="B207" s="380"/>
      <c r="C207" s="380"/>
      <c r="D207" s="380"/>
      <c r="E207" s="380"/>
      <c r="F207" s="380"/>
      <c r="G207" s="380"/>
      <c r="H207" s="380"/>
      <c r="I207" s="380"/>
      <c r="J207" s="380"/>
      <c r="K207" s="380"/>
      <c r="L207" s="383">
        <v>12</v>
      </c>
      <c r="M207" s="384">
        <f t="shared" si="107"/>
        <v>10.080645161290322</v>
      </c>
      <c r="N207" s="384">
        <f t="shared" si="106"/>
        <v>10.695769599676915</v>
      </c>
      <c r="O207" s="384">
        <f t="shared" si="106"/>
        <v>10.358422939068101</v>
      </c>
      <c r="P207" s="384">
        <f t="shared" si="106"/>
        <v>10.417991821899136</v>
      </c>
      <c r="Q207" s="384">
        <f t="shared" si="106"/>
        <v>10.161290322580646</v>
      </c>
      <c r="R207" s="384">
        <f t="shared" si="106"/>
        <v>10.080645161290322</v>
      </c>
      <c r="S207" s="384">
        <f t="shared" si="106"/>
        <v>10.080645161290322</v>
      </c>
      <c r="T207" s="384">
        <f t="shared" si="106"/>
        <v>10</v>
      </c>
      <c r="U207" s="384">
        <f t="shared" si="106"/>
        <v>10</v>
      </c>
      <c r="V207" s="384">
        <f t="shared" si="106"/>
        <v>10</v>
      </c>
      <c r="W207" s="384">
        <f t="shared" si="106"/>
        <v>10</v>
      </c>
      <c r="X207" s="384">
        <f t="shared" si="106"/>
        <v>10.390625</v>
      </c>
      <c r="Y207" s="384">
        <f t="shared" si="106"/>
        <v>10.284090909090908</v>
      </c>
      <c r="Z207" s="384">
        <f t="shared" si="106"/>
        <v>10</v>
      </c>
      <c r="AA207" s="384">
        <f t="shared" si="106"/>
        <v>10</v>
      </c>
      <c r="AB207" s="384">
        <f t="shared" si="106"/>
        <v>10</v>
      </c>
      <c r="AC207" s="384">
        <f t="shared" si="106"/>
        <v>10.390625</v>
      </c>
      <c r="AD207" s="384">
        <f t="shared" si="106"/>
        <v>10.535714285714286</v>
      </c>
      <c r="AE207" s="384">
        <f t="shared" si="106"/>
        <v>10</v>
      </c>
      <c r="AF207" s="384">
        <f t="shared" si="106"/>
        <v>10</v>
      </c>
    </row>
    <row r="208" spans="1:34">
      <c r="A208" s="380"/>
      <c r="B208" s="380"/>
      <c r="C208" s="380"/>
      <c r="D208" s="380"/>
      <c r="E208" s="380"/>
      <c r="F208" s="380"/>
      <c r="G208" s="380"/>
      <c r="H208" s="380"/>
      <c r="I208" s="380"/>
      <c r="J208" s="380"/>
      <c r="K208" s="380"/>
      <c r="L208" s="383">
        <v>20</v>
      </c>
      <c r="M208" s="384">
        <f>100*M165+10</f>
        <v>11.740801411290322</v>
      </c>
      <c r="N208" s="384">
        <f t="shared" ref="N208:AF210" si="108">100*N165+10</f>
        <v>10.354627766599597</v>
      </c>
      <c r="O208" s="384">
        <f t="shared" si="108"/>
        <v>11.492221865835777</v>
      </c>
      <c r="P208" s="384">
        <f t="shared" si="108"/>
        <v>10</v>
      </c>
      <c r="Q208" s="384">
        <f t="shared" si="108"/>
        <v>10.630326704545455</v>
      </c>
      <c r="R208" s="384">
        <f t="shared" si="108"/>
        <v>11.492966458944281</v>
      </c>
      <c r="S208" s="384">
        <f t="shared" si="108"/>
        <v>10.17605633802817</v>
      </c>
      <c r="T208" s="384">
        <f t="shared" si="108"/>
        <v>10.222690615835777</v>
      </c>
      <c r="U208" s="384">
        <f t="shared" si="108"/>
        <v>10</v>
      </c>
      <c r="V208" s="384">
        <f t="shared" si="108"/>
        <v>10.080645161290322</v>
      </c>
      <c r="W208" s="384">
        <f t="shared" si="108"/>
        <v>11.936113911290322</v>
      </c>
      <c r="X208" s="384">
        <f t="shared" si="108"/>
        <v>10</v>
      </c>
      <c r="Y208" s="384">
        <f t="shared" si="108"/>
        <v>10</v>
      </c>
      <c r="Z208" s="384">
        <f t="shared" si="108"/>
        <v>10</v>
      </c>
      <c r="AA208" s="384">
        <f t="shared" si="108"/>
        <v>10.519713261648745</v>
      </c>
      <c r="AB208" s="384">
        <f t="shared" si="108"/>
        <v>10</v>
      </c>
      <c r="AC208" s="384">
        <f t="shared" si="108"/>
        <v>10.68359375</v>
      </c>
      <c r="AD208" s="384">
        <f t="shared" si="108"/>
        <v>11.932367149758454</v>
      </c>
      <c r="AE208" s="384">
        <f t="shared" si="108"/>
        <v>12.842315821256038</v>
      </c>
      <c r="AF208" s="384">
        <f t="shared" si="108"/>
        <v>18.623228843167702</v>
      </c>
    </row>
    <row r="209" spans="1:32">
      <c r="A209" s="380"/>
      <c r="B209" s="380"/>
      <c r="C209" s="380"/>
      <c r="D209" s="380"/>
      <c r="E209" s="380"/>
      <c r="F209" s="380"/>
      <c r="G209" s="380"/>
      <c r="H209" s="380"/>
      <c r="I209" s="380"/>
      <c r="J209" s="380"/>
      <c r="K209" s="380"/>
      <c r="L209" s="383">
        <v>21</v>
      </c>
      <c r="M209" s="384">
        <f t="shared" ref="M209:AB210" si="109">100*M166+10</f>
        <v>11.199523133116884</v>
      </c>
      <c r="N209" s="384">
        <f t="shared" si="109"/>
        <v>10.452284016599597</v>
      </c>
      <c r="O209" s="384">
        <f t="shared" si="109"/>
        <v>11.023185483870968</v>
      </c>
      <c r="P209" s="384">
        <f t="shared" si="109"/>
        <v>10.787115586665152</v>
      </c>
      <c r="Q209" s="384">
        <f t="shared" si="109"/>
        <v>10.46902508802817</v>
      </c>
      <c r="R209" s="384">
        <f t="shared" si="109"/>
        <v>11.190633998271151</v>
      </c>
      <c r="S209" s="384">
        <f t="shared" si="109"/>
        <v>11.022327144686299</v>
      </c>
      <c r="T209" s="384">
        <f t="shared" si="109"/>
        <v>10.613315615835777</v>
      </c>
      <c r="U209" s="384">
        <f t="shared" si="109"/>
        <v>11.25273379406876</v>
      </c>
      <c r="V209" s="384">
        <f t="shared" si="109"/>
        <v>10.513402998636984</v>
      </c>
      <c r="W209" s="384">
        <f t="shared" si="109"/>
        <v>12.214001537995665</v>
      </c>
      <c r="X209" s="384">
        <f t="shared" si="109"/>
        <v>10.5407924084094</v>
      </c>
      <c r="Y209" s="384">
        <f t="shared" si="109"/>
        <v>11.455628213370495</v>
      </c>
      <c r="Z209" s="384">
        <f t="shared" si="109"/>
        <v>11.643764714386023</v>
      </c>
      <c r="AA209" s="384">
        <f t="shared" si="109"/>
        <v>11.370967741935484</v>
      </c>
      <c r="AB209" s="384">
        <f t="shared" si="109"/>
        <v>10.969907144479782</v>
      </c>
      <c r="AC209" s="384">
        <f t="shared" si="108"/>
        <v>12.005287168752346</v>
      </c>
      <c r="AD209" s="384">
        <f t="shared" si="108"/>
        <v>12.170681091379194</v>
      </c>
      <c r="AE209" s="384">
        <f t="shared" si="108"/>
        <v>11.506217832000146</v>
      </c>
      <c r="AF209" s="384">
        <f t="shared" si="108"/>
        <v>27.836119290958788</v>
      </c>
    </row>
    <row r="210" spans="1:32">
      <c r="A210" s="380"/>
      <c r="B210" s="380"/>
      <c r="C210" s="380"/>
      <c r="D210" s="380"/>
      <c r="E210" s="380"/>
      <c r="F210" s="380"/>
      <c r="G210" s="380"/>
      <c r="H210" s="380"/>
      <c r="I210" s="380"/>
      <c r="J210" s="380"/>
      <c r="K210" s="380"/>
      <c r="L210" s="383">
        <v>22</v>
      </c>
      <c r="M210" s="384">
        <f t="shared" si="109"/>
        <v>10.390625</v>
      </c>
      <c r="N210" s="384">
        <f t="shared" si="108"/>
        <v>10.71150060646135</v>
      </c>
      <c r="O210" s="384">
        <f t="shared" si="108"/>
        <v>10</v>
      </c>
      <c r="P210" s="384">
        <f t="shared" si="108"/>
        <v>10</v>
      </c>
      <c r="Q210" s="384">
        <f t="shared" si="108"/>
        <v>10</v>
      </c>
      <c r="R210" s="384">
        <f t="shared" si="108"/>
        <v>10.142045454545455</v>
      </c>
      <c r="S210" s="384">
        <f t="shared" si="108"/>
        <v>10</v>
      </c>
      <c r="T210" s="384">
        <f t="shared" si="108"/>
        <v>10</v>
      </c>
      <c r="U210" s="384">
        <f t="shared" si="108"/>
        <v>10</v>
      </c>
      <c r="V210" s="384">
        <f t="shared" si="108"/>
        <v>10</v>
      </c>
      <c r="W210" s="384">
        <f t="shared" si="108"/>
        <v>10</v>
      </c>
      <c r="X210" s="384">
        <f t="shared" si="108"/>
        <v>10</v>
      </c>
      <c r="Y210" s="384">
        <f t="shared" si="108"/>
        <v>10</v>
      </c>
      <c r="Z210" s="384">
        <f t="shared" si="108"/>
        <v>10</v>
      </c>
      <c r="AA210" s="384">
        <f t="shared" si="108"/>
        <v>10.142045454545455</v>
      </c>
      <c r="AB210" s="384">
        <f t="shared" si="108"/>
        <v>10.142045454545455</v>
      </c>
      <c r="AC210" s="384">
        <f t="shared" si="108"/>
        <v>10.500882056451612</v>
      </c>
      <c r="AD210" s="384">
        <f t="shared" si="108"/>
        <v>10</v>
      </c>
      <c r="AE210" s="384">
        <f t="shared" si="108"/>
        <v>11.253156565656566</v>
      </c>
      <c r="AF210" s="384">
        <f t="shared" si="108"/>
        <v>20.432268398907976</v>
      </c>
    </row>
  </sheetData>
  <conditionalFormatting sqref="M186:AF188">
    <cfRule type="colorScale" priority="8">
      <colorScale>
        <cfvo type="min" val="0"/>
        <cfvo type="max" val="0"/>
        <color theme="0"/>
        <color rgb="FFC00000"/>
      </colorScale>
    </cfRule>
  </conditionalFormatting>
  <conditionalFormatting sqref="M189:AF191">
    <cfRule type="colorScale" priority="7">
      <colorScale>
        <cfvo type="min" val="0"/>
        <cfvo type="max" val="0"/>
        <color theme="0"/>
        <color rgb="FF0033CC"/>
      </colorScale>
    </cfRule>
  </conditionalFormatting>
  <conditionalFormatting sqref="M162:AF164">
    <cfRule type="colorScale" priority="6">
      <colorScale>
        <cfvo type="min" val="0"/>
        <cfvo type="max" val="0"/>
        <color theme="0"/>
        <color rgb="FFFF0000"/>
      </colorScale>
    </cfRule>
  </conditionalFormatting>
  <conditionalFormatting sqref="M165:AF167">
    <cfRule type="colorScale" priority="5">
      <colorScale>
        <cfvo type="min" val="0"/>
        <cfvo type="max" val="0"/>
        <color theme="0"/>
        <color rgb="FF0033CC"/>
      </colorScale>
    </cfRule>
  </conditionalFormatting>
  <conditionalFormatting sqref="M195:AF197">
    <cfRule type="colorScale" priority="4">
      <colorScale>
        <cfvo type="min" val="0"/>
        <cfvo type="max" val="0"/>
        <color theme="0"/>
        <color rgb="FFFF0000"/>
      </colorScale>
    </cfRule>
  </conditionalFormatting>
  <conditionalFormatting sqref="M198:AF200">
    <cfRule type="colorScale" priority="3">
      <colorScale>
        <cfvo type="min" val="0"/>
        <cfvo type="max" val="0"/>
        <color theme="0"/>
        <color rgb="FF0033CC"/>
      </colorScale>
    </cfRule>
  </conditionalFormatting>
  <conditionalFormatting sqref="M205:AF207">
    <cfRule type="colorScale" priority="2">
      <colorScale>
        <cfvo type="min" val="0"/>
        <cfvo type="max" val="0"/>
        <color theme="0"/>
        <color rgb="FFFF0000"/>
      </colorScale>
    </cfRule>
  </conditionalFormatting>
  <conditionalFormatting sqref="M208:AF210">
    <cfRule type="colorScale" priority="1">
      <colorScale>
        <cfvo type="min" val="0"/>
        <cfvo type="max" val="0"/>
        <color theme="0"/>
        <color rgb="FF0033CC"/>
      </colorScale>
    </cfRule>
  </conditionalFormatting>
  <pageMargins left="0.7" right="0.7" top="0.75" bottom="0.75" header="0.3" footer="0.3"/>
  <pageSetup paperSize="9" scale="58" orientation="portrait" r:id="rId9"/>
  <colBreaks count="3" manualBreakCount="3">
    <brk id="10" max="1048575" man="1"/>
    <brk id="34" max="1048575" man="1"/>
    <brk id="44" max="1048575" man="1"/>
  </colBreaks>
  <ignoredErrors>
    <ignoredError sqref="AF3" numberStoredAsText="1"/>
  </ignoredErrors>
  <drawing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33CC"/>
  </sheetPr>
  <dimension ref="A1:AD210"/>
  <sheetViews>
    <sheetView view="pageBreakPreview" zoomScale="60" zoomScaleNormal="39" workbookViewId="0">
      <selection activeCell="W50" sqref="W50"/>
    </sheetView>
  </sheetViews>
  <sheetFormatPr defaultRowHeight="15"/>
  <cols>
    <col min="1" max="1" width="30.140625" style="341" customWidth="1"/>
    <col min="2" max="2" width="16.85546875" style="341" bestFit="1" customWidth="1"/>
    <col min="3" max="7" width="8.7109375" style="341" customWidth="1"/>
    <col min="8" max="8" width="11.5703125" style="341" customWidth="1"/>
    <col min="9" max="9" width="9.140625" style="341" customWidth="1"/>
    <col min="10" max="10" width="9.140625" style="341"/>
    <col min="11" max="11" width="7.85546875" style="341" customWidth="1"/>
    <col min="12" max="12" width="10.140625" style="341" customWidth="1"/>
    <col min="13" max="18" width="9.28515625" style="341" bestFit="1" customWidth="1"/>
    <col min="19" max="19" width="5.42578125" style="341" bestFit="1" customWidth="1"/>
    <col min="20" max="20" width="3.140625" style="341" customWidth="1"/>
    <col min="21" max="21" width="10.42578125" style="341" customWidth="1"/>
    <col min="22" max="27" width="9.28515625" style="341" bestFit="1" customWidth="1"/>
    <col min="28" max="28" width="6.85546875" style="341" bestFit="1" customWidth="1"/>
    <col min="29" max="30" width="9.28515625" style="341" bestFit="1" customWidth="1"/>
    <col min="31" max="16384" width="9.140625" style="341"/>
  </cols>
  <sheetData>
    <row r="1" spans="1:29" ht="31.5">
      <c r="L1" s="399" t="s">
        <v>924</v>
      </c>
    </row>
    <row r="5" spans="1:29"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</row>
    <row r="6" spans="1:29">
      <c r="A6" s="341" t="s">
        <v>755</v>
      </c>
      <c r="J6" s="252"/>
      <c r="K6" s="252"/>
      <c r="L6" s="252" t="s">
        <v>766</v>
      </c>
      <c r="M6" s="318" t="s">
        <v>849</v>
      </c>
      <c r="N6" s="318" t="s">
        <v>828</v>
      </c>
      <c r="O6" s="318" t="s">
        <v>829</v>
      </c>
      <c r="P6" s="318" t="s">
        <v>830</v>
      </c>
      <c r="Q6" s="318" t="s">
        <v>831</v>
      </c>
      <c r="R6" s="318" t="s">
        <v>832</v>
      </c>
      <c r="T6" s="252"/>
      <c r="U6" s="252" t="s">
        <v>813</v>
      </c>
      <c r="V6" s="318" t="s">
        <v>849</v>
      </c>
      <c r="W6" s="318" t="s">
        <v>828</v>
      </c>
      <c r="X6" s="318" t="s">
        <v>829</v>
      </c>
      <c r="Y6" s="318" t="s">
        <v>830</v>
      </c>
      <c r="Z6" s="318" t="s">
        <v>831</v>
      </c>
      <c r="AA6" s="318" t="s">
        <v>832</v>
      </c>
      <c r="AB6" s="252"/>
      <c r="AC6" s="252"/>
    </row>
    <row r="7" spans="1:29">
      <c r="A7" s="144" t="s">
        <v>880</v>
      </c>
      <c r="B7" s="144" t="s">
        <v>826</v>
      </c>
      <c r="C7"/>
      <c r="D7"/>
      <c r="E7"/>
      <c r="F7"/>
      <c r="G7"/>
      <c r="H7"/>
      <c r="J7" s="252"/>
      <c r="K7" s="252"/>
      <c r="L7" s="316" t="s">
        <v>851</v>
      </c>
      <c r="M7" s="315">
        <f>SUM(B9:B10)</f>
        <v>0.5714285714285714</v>
      </c>
      <c r="N7" s="315">
        <f>SUM(C9:C10)</f>
        <v>0</v>
      </c>
      <c r="O7" s="315">
        <f t="shared" ref="O7:Q7" si="0">SUM(D9:D10)</f>
        <v>0</v>
      </c>
      <c r="P7" s="315">
        <f t="shared" si="0"/>
        <v>9.0909090909090912E-2</v>
      </c>
      <c r="Q7" s="315">
        <f t="shared" si="0"/>
        <v>2.7027027027027029E-2</v>
      </c>
      <c r="R7" s="315">
        <f>SUM(G9:G10)</f>
        <v>0</v>
      </c>
      <c r="S7" s="324"/>
      <c r="T7" s="324"/>
      <c r="U7" s="316" t="s">
        <v>847</v>
      </c>
      <c r="V7" s="312">
        <f>SUM(B29:B31)</f>
        <v>1</v>
      </c>
      <c r="W7" s="312">
        <f t="shared" ref="W7:AA7" si="1">SUM(C29:C31)</f>
        <v>1</v>
      </c>
      <c r="X7" s="312">
        <f t="shared" si="1"/>
        <v>1</v>
      </c>
      <c r="Y7" s="312">
        <f t="shared" si="1"/>
        <v>0</v>
      </c>
      <c r="Z7" s="312">
        <f t="shared" si="1"/>
        <v>0</v>
      </c>
      <c r="AA7" s="312">
        <f t="shared" si="1"/>
        <v>0</v>
      </c>
      <c r="AB7" s="324"/>
      <c r="AC7" s="252"/>
    </row>
    <row r="8" spans="1:29">
      <c r="A8" s="144" t="s">
        <v>674</v>
      </c>
      <c r="B8" s="131">
        <v>10</v>
      </c>
      <c r="C8" s="131">
        <v>11</v>
      </c>
      <c r="D8" s="131">
        <v>12</v>
      </c>
      <c r="E8" s="131">
        <v>20</v>
      </c>
      <c r="F8" s="131">
        <v>21</v>
      </c>
      <c r="G8" s="131">
        <v>22</v>
      </c>
      <c r="H8" s="131" t="s">
        <v>675</v>
      </c>
      <c r="J8" s="252"/>
      <c r="K8" s="252"/>
      <c r="L8" s="18" t="s">
        <v>852</v>
      </c>
      <c r="M8" s="55">
        <f>SUM(B11:B20)</f>
        <v>0.42857142857142855</v>
      </c>
      <c r="N8" s="55">
        <f t="shared" ref="N8:R8" si="2">SUM(C11:C20)</f>
        <v>1</v>
      </c>
      <c r="O8" s="55">
        <f t="shared" si="2"/>
        <v>1</v>
      </c>
      <c r="P8" s="55">
        <f t="shared" si="2"/>
        <v>0.90909090909090917</v>
      </c>
      <c r="Q8" s="55">
        <f t="shared" si="2"/>
        <v>0.29729729729729731</v>
      </c>
      <c r="R8" s="55">
        <f t="shared" si="2"/>
        <v>0.12</v>
      </c>
      <c r="S8" s="324"/>
      <c r="T8" s="324"/>
      <c r="U8" s="18" t="s">
        <v>852</v>
      </c>
      <c r="V8" s="307">
        <v>0</v>
      </c>
      <c r="W8" s="307">
        <v>0</v>
      </c>
      <c r="X8" s="307">
        <v>0</v>
      </c>
      <c r="Y8" s="307">
        <v>0.14285714285714285</v>
      </c>
      <c r="Z8" s="307">
        <v>0</v>
      </c>
      <c r="AA8" s="307">
        <v>0</v>
      </c>
      <c r="AB8" s="324"/>
      <c r="AC8" s="252"/>
    </row>
    <row r="9" spans="1:29">
      <c r="A9" s="387" t="s">
        <v>881</v>
      </c>
      <c r="B9" s="388">
        <v>0.5714285714285714</v>
      </c>
      <c r="C9" s="388">
        <v>0</v>
      </c>
      <c r="D9" s="388">
        <v>0</v>
      </c>
      <c r="E9" s="388">
        <v>0</v>
      </c>
      <c r="F9" s="388">
        <v>2.7027027027027029E-2</v>
      </c>
      <c r="G9" s="388">
        <v>0</v>
      </c>
      <c r="H9" s="388">
        <v>5.6818181818181816E-2</v>
      </c>
      <c r="J9" s="252"/>
      <c r="K9" s="252"/>
      <c r="L9" s="317" t="s">
        <v>850</v>
      </c>
      <c r="M9" s="313">
        <f>SUM(B21:B22)</f>
        <v>0</v>
      </c>
      <c r="N9" s="313">
        <f t="shared" ref="N9:R9" si="3">SUM(C21:C22)</f>
        <v>0</v>
      </c>
      <c r="O9" s="313">
        <f t="shared" si="3"/>
        <v>0</v>
      </c>
      <c r="P9" s="313">
        <f t="shared" si="3"/>
        <v>0</v>
      </c>
      <c r="Q9" s="313">
        <f t="shared" si="3"/>
        <v>0.67567567567567566</v>
      </c>
      <c r="R9" s="313">
        <f t="shared" si="3"/>
        <v>0.88</v>
      </c>
      <c r="S9" s="324"/>
      <c r="T9" s="324"/>
      <c r="U9" s="317" t="s">
        <v>850</v>
      </c>
      <c r="V9" s="47">
        <f>SUM(B33:B35)</f>
        <v>0</v>
      </c>
      <c r="W9" s="47">
        <f t="shared" ref="W9:AA9" si="4">SUM(C33:C35)</f>
        <v>0</v>
      </c>
      <c r="X9" s="47">
        <f t="shared" si="4"/>
        <v>0</v>
      </c>
      <c r="Y9" s="47">
        <f t="shared" si="4"/>
        <v>0.85714285714285721</v>
      </c>
      <c r="Z9" s="47">
        <f>SUM(F33:F35)</f>
        <v>1</v>
      </c>
      <c r="AA9" s="47">
        <f t="shared" si="4"/>
        <v>1</v>
      </c>
      <c r="AB9" s="324"/>
      <c r="AC9" s="252"/>
    </row>
    <row r="10" spans="1:29">
      <c r="A10" s="387" t="s">
        <v>883</v>
      </c>
      <c r="B10" s="388">
        <v>0</v>
      </c>
      <c r="C10" s="388">
        <v>0</v>
      </c>
      <c r="D10" s="388">
        <v>0</v>
      </c>
      <c r="E10" s="388">
        <v>9.0909090909090912E-2</v>
      </c>
      <c r="F10" s="388">
        <v>0</v>
      </c>
      <c r="G10" s="388">
        <v>0</v>
      </c>
      <c r="H10" s="388">
        <v>1.1363636363636364E-2</v>
      </c>
      <c r="J10" s="281"/>
      <c r="K10" s="252"/>
      <c r="M10" s="394">
        <f>SUM(M7:M9)</f>
        <v>1</v>
      </c>
      <c r="N10" s="394">
        <f t="shared" ref="N10:R10" si="5">SUM(N7:N9)</f>
        <v>1</v>
      </c>
      <c r="O10" s="394">
        <f t="shared" si="5"/>
        <v>1</v>
      </c>
      <c r="P10" s="433">
        <f t="shared" si="5"/>
        <v>1</v>
      </c>
      <c r="Q10" s="433">
        <f t="shared" si="5"/>
        <v>1</v>
      </c>
      <c r="R10" s="433">
        <f t="shared" si="5"/>
        <v>1</v>
      </c>
      <c r="S10" s="325"/>
      <c r="T10" s="325"/>
      <c r="U10" s="252"/>
      <c r="V10" s="394">
        <f>SUM(V7:V9)</f>
        <v>1</v>
      </c>
      <c r="W10" s="394">
        <f t="shared" ref="W10:AA10" si="6">SUM(W7:W9)</f>
        <v>1</v>
      </c>
      <c r="X10" s="394">
        <f t="shared" si="6"/>
        <v>1</v>
      </c>
      <c r="Y10" s="433">
        <f t="shared" si="6"/>
        <v>1</v>
      </c>
      <c r="Z10" s="433">
        <f t="shared" si="6"/>
        <v>1</v>
      </c>
      <c r="AA10" s="433">
        <f t="shared" si="6"/>
        <v>1</v>
      </c>
      <c r="AB10" s="325"/>
      <c r="AC10" s="252"/>
    </row>
    <row r="11" spans="1:29">
      <c r="A11" s="346" t="s">
        <v>885</v>
      </c>
      <c r="B11" s="78">
        <v>0</v>
      </c>
      <c r="C11" s="78">
        <v>0</v>
      </c>
      <c r="D11" s="78">
        <v>0</v>
      </c>
      <c r="E11" s="78">
        <v>9.0909090909090912E-2</v>
      </c>
      <c r="F11" s="78">
        <v>0</v>
      </c>
      <c r="G11" s="78">
        <v>0</v>
      </c>
      <c r="H11" s="78">
        <v>1.1363636363636364E-2</v>
      </c>
      <c r="J11" s="252"/>
      <c r="K11" s="252"/>
      <c r="L11" s="252" t="s">
        <v>853</v>
      </c>
      <c r="M11" s="318" t="s">
        <v>849</v>
      </c>
      <c r="N11" s="318" t="s">
        <v>828</v>
      </c>
      <c r="O11" s="318" t="s">
        <v>829</v>
      </c>
      <c r="P11" s="318" t="s">
        <v>830</v>
      </c>
      <c r="Q11" s="318" t="s">
        <v>831</v>
      </c>
      <c r="R11" s="318" t="s">
        <v>832</v>
      </c>
      <c r="S11" s="252"/>
      <c r="T11" s="252"/>
      <c r="U11" s="252" t="s">
        <v>810</v>
      </c>
      <c r="V11" s="318" t="s">
        <v>849</v>
      </c>
      <c r="W11" s="318" t="s">
        <v>828</v>
      </c>
      <c r="X11" s="318" t="s">
        <v>829</v>
      </c>
      <c r="Y11" s="318" t="s">
        <v>830</v>
      </c>
      <c r="Z11" s="318" t="s">
        <v>831</v>
      </c>
      <c r="AA11" s="318" t="s">
        <v>832</v>
      </c>
      <c r="AB11" s="324"/>
      <c r="AC11" s="252"/>
    </row>
    <row r="12" spans="1:29">
      <c r="A12" s="346" t="s">
        <v>886</v>
      </c>
      <c r="B12" s="78">
        <v>0.42857142857142855</v>
      </c>
      <c r="C12" s="78">
        <v>0.83333333333333337</v>
      </c>
      <c r="D12" s="78">
        <v>0</v>
      </c>
      <c r="E12" s="78">
        <v>0.72727272727272729</v>
      </c>
      <c r="F12" s="78">
        <v>5.4054054054054057E-2</v>
      </c>
      <c r="G12" s="78">
        <v>0.04</v>
      </c>
      <c r="H12" s="78">
        <v>0.21590909090909091</v>
      </c>
      <c r="J12" s="252"/>
      <c r="K12" s="252"/>
      <c r="L12" s="316" t="s">
        <v>847</v>
      </c>
      <c r="M12" s="315">
        <v>0</v>
      </c>
      <c r="N12" s="315"/>
      <c r="O12" s="315"/>
      <c r="P12" s="315">
        <v>0</v>
      </c>
      <c r="Q12" s="315">
        <v>0</v>
      </c>
      <c r="R12" s="315">
        <v>0</v>
      </c>
      <c r="S12" s="324"/>
      <c r="T12" s="252"/>
      <c r="U12" s="316" t="s">
        <v>847</v>
      </c>
      <c r="V12" s="312">
        <f>SUM(B63:B66)</f>
        <v>0.97297297297297303</v>
      </c>
      <c r="W12" s="312">
        <f t="shared" ref="W12:AA12" si="7">SUM(C63:C66)</f>
        <v>0.64516129032258063</v>
      </c>
      <c r="X12" s="312">
        <f t="shared" si="7"/>
        <v>0.66666666666666663</v>
      </c>
      <c r="Y12" s="312">
        <f t="shared" si="7"/>
        <v>0.2</v>
      </c>
      <c r="Z12" s="312">
        <f t="shared" si="7"/>
        <v>9.2592592592592587E-2</v>
      </c>
      <c r="AA12" s="312">
        <f t="shared" si="7"/>
        <v>9.0909090909090912E-2</v>
      </c>
      <c r="AB12" s="324"/>
      <c r="AC12" s="252"/>
    </row>
    <row r="13" spans="1:29">
      <c r="A13" s="346" t="s">
        <v>887</v>
      </c>
      <c r="B13" s="78">
        <v>0</v>
      </c>
      <c r="C13" s="78">
        <v>0</v>
      </c>
      <c r="D13" s="78">
        <v>0</v>
      </c>
      <c r="E13" s="78">
        <v>0</v>
      </c>
      <c r="F13" s="78">
        <v>2.7027027027027029E-2</v>
      </c>
      <c r="G13" s="78">
        <v>0</v>
      </c>
      <c r="H13" s="78">
        <v>1.1363636363636364E-2</v>
      </c>
      <c r="J13" s="252"/>
      <c r="K13" s="252"/>
      <c r="L13" s="18" t="s">
        <v>852</v>
      </c>
      <c r="M13" s="55">
        <f>SUM(B46:B49)</f>
        <v>1</v>
      </c>
      <c r="N13" s="55"/>
      <c r="O13" s="55"/>
      <c r="P13" s="55">
        <f>SUM(C46:C49)</f>
        <v>0</v>
      </c>
      <c r="Q13" s="55">
        <f>SUM(D46:D49)</f>
        <v>0.23076923076923078</v>
      </c>
      <c r="R13" s="55">
        <f>SUM(E46:E49)</f>
        <v>0</v>
      </c>
      <c r="S13" s="324"/>
      <c r="T13" s="252"/>
      <c r="U13" s="18" t="s">
        <v>852</v>
      </c>
      <c r="V13" s="307">
        <f>SUM(B67:B77)</f>
        <v>2.7027027027027029E-2</v>
      </c>
      <c r="W13" s="307">
        <f t="shared" ref="W13:AA13" si="8">SUM(C67:C77)</f>
        <v>0.35483870967741937</v>
      </c>
      <c r="X13" s="307">
        <f t="shared" si="8"/>
        <v>0.33333333333333331</v>
      </c>
      <c r="Y13" s="307">
        <f t="shared" si="8"/>
        <v>0.8</v>
      </c>
      <c r="Z13" s="307">
        <f t="shared" si="8"/>
        <v>0.64814814814814814</v>
      </c>
      <c r="AA13" s="307">
        <f t="shared" si="8"/>
        <v>0</v>
      </c>
      <c r="AB13" s="324"/>
      <c r="AC13" s="252"/>
    </row>
    <row r="14" spans="1:29">
      <c r="A14" s="346" t="s">
        <v>888</v>
      </c>
      <c r="B14" s="78">
        <v>0</v>
      </c>
      <c r="C14" s="78">
        <v>0.16666666666666666</v>
      </c>
      <c r="D14" s="78">
        <v>0</v>
      </c>
      <c r="E14" s="78">
        <v>9.0909090909090912E-2</v>
      </c>
      <c r="F14" s="78">
        <v>2.7027027027027029E-2</v>
      </c>
      <c r="G14" s="78">
        <v>0</v>
      </c>
      <c r="H14" s="78">
        <v>3.4090909090909088E-2</v>
      </c>
      <c r="J14" s="252"/>
      <c r="K14" s="252"/>
      <c r="L14" s="317" t="s">
        <v>850</v>
      </c>
      <c r="M14" s="313">
        <f>SUM(B50:B53)</f>
        <v>0</v>
      </c>
      <c r="N14" s="313"/>
      <c r="O14" s="313"/>
      <c r="P14" s="313">
        <f>SUM(C50:C53)</f>
        <v>0.99999999999999989</v>
      </c>
      <c r="Q14" s="313">
        <f t="shared" ref="Q14:R14" si="9">SUM(D50:D53)</f>
        <v>0.76923076923076916</v>
      </c>
      <c r="R14" s="313">
        <f t="shared" si="9"/>
        <v>1</v>
      </c>
      <c r="S14" s="324"/>
      <c r="T14" s="252"/>
      <c r="U14" s="317" t="s">
        <v>850</v>
      </c>
      <c r="V14" s="47">
        <f>SUM(B78:B80)</f>
        <v>0</v>
      </c>
      <c r="W14" s="47">
        <f t="shared" ref="W14:AA14" si="10">SUM(C78:C80)</f>
        <v>0</v>
      </c>
      <c r="X14" s="47">
        <f t="shared" si="10"/>
        <v>0</v>
      </c>
      <c r="Y14" s="47">
        <f t="shared" si="10"/>
        <v>0</v>
      </c>
      <c r="Z14" s="47">
        <f t="shared" si="10"/>
        <v>0.25925925925925924</v>
      </c>
      <c r="AA14" s="47">
        <f t="shared" si="10"/>
        <v>0.90909090909090906</v>
      </c>
      <c r="AB14" s="325"/>
      <c r="AC14" s="252"/>
    </row>
    <row r="15" spans="1:29">
      <c r="A15" s="346" t="s">
        <v>890</v>
      </c>
      <c r="B15" s="78">
        <v>0</v>
      </c>
      <c r="C15" s="78">
        <v>0</v>
      </c>
      <c r="D15" s="78">
        <v>0</v>
      </c>
      <c r="E15" s="78">
        <v>0</v>
      </c>
      <c r="F15" s="78">
        <v>2.7027027027027029E-2</v>
      </c>
      <c r="G15" s="78">
        <v>0</v>
      </c>
      <c r="H15" s="78">
        <v>1.1363636363636364E-2</v>
      </c>
      <c r="J15" s="252"/>
      <c r="K15" s="252"/>
      <c r="M15" s="394">
        <f>SUM(M12:M14)</f>
        <v>1</v>
      </c>
      <c r="N15" s="394"/>
      <c r="O15" s="394"/>
      <c r="P15" s="433">
        <f t="shared" ref="P15:R15" si="11">SUM(P12:P14)</f>
        <v>0.99999999999999989</v>
      </c>
      <c r="Q15" s="433">
        <f t="shared" si="11"/>
        <v>1</v>
      </c>
      <c r="R15" s="433">
        <f t="shared" si="11"/>
        <v>1</v>
      </c>
      <c r="S15" s="325"/>
      <c r="T15" s="252"/>
      <c r="U15" s="252"/>
      <c r="V15" s="394">
        <f>SUM(V12:V14)</f>
        <v>1</v>
      </c>
      <c r="W15" s="394">
        <f t="shared" ref="W15:AA15" si="12">SUM(W12:W14)</f>
        <v>1</v>
      </c>
      <c r="X15" s="394">
        <f t="shared" si="12"/>
        <v>1</v>
      </c>
      <c r="Y15" s="433">
        <f t="shared" si="12"/>
        <v>1</v>
      </c>
      <c r="Z15" s="433">
        <f t="shared" si="12"/>
        <v>1</v>
      </c>
      <c r="AA15" s="433">
        <f t="shared" si="12"/>
        <v>1</v>
      </c>
      <c r="AB15" s="325"/>
      <c r="AC15" s="252"/>
    </row>
    <row r="16" spans="1:29">
      <c r="A16" s="346" t="s">
        <v>891</v>
      </c>
      <c r="B16" s="78">
        <v>0</v>
      </c>
      <c r="C16" s="78">
        <v>0</v>
      </c>
      <c r="D16" s="78">
        <v>0</v>
      </c>
      <c r="E16" s="78">
        <v>0</v>
      </c>
      <c r="F16" s="78">
        <v>5.4054054054054057E-2</v>
      </c>
      <c r="G16" s="78">
        <v>0</v>
      </c>
      <c r="H16" s="78">
        <v>2.2727272727272728E-2</v>
      </c>
      <c r="J16" s="252"/>
      <c r="K16" s="252"/>
      <c r="L16" s="252" t="s">
        <v>811</v>
      </c>
      <c r="M16" s="318" t="s">
        <v>849</v>
      </c>
      <c r="N16" s="318" t="s">
        <v>828</v>
      </c>
      <c r="O16" s="318" t="s">
        <v>829</v>
      </c>
      <c r="P16" s="318" t="s">
        <v>830</v>
      </c>
      <c r="Q16" s="318" t="s">
        <v>831</v>
      </c>
      <c r="R16" s="318" t="s">
        <v>832</v>
      </c>
      <c r="S16" s="252"/>
      <c r="T16" s="252"/>
      <c r="U16" s="252" t="s">
        <v>854</v>
      </c>
      <c r="V16" s="318" t="s">
        <v>849</v>
      </c>
      <c r="W16" s="318" t="s">
        <v>828</v>
      </c>
      <c r="X16" s="318" t="s">
        <v>829</v>
      </c>
      <c r="Y16" s="318" t="s">
        <v>830</v>
      </c>
      <c r="Z16" s="318" t="s">
        <v>831</v>
      </c>
      <c r="AA16" s="318" t="s">
        <v>832</v>
      </c>
      <c r="AB16" s="324"/>
      <c r="AC16" s="252"/>
    </row>
    <row r="17" spans="1:30">
      <c r="A17" s="346" t="s">
        <v>892</v>
      </c>
      <c r="B17" s="78">
        <v>0</v>
      </c>
      <c r="C17" s="78">
        <v>0</v>
      </c>
      <c r="D17" s="78">
        <v>1</v>
      </c>
      <c r="E17" s="78">
        <v>0</v>
      </c>
      <c r="F17" s="78">
        <v>2.7027027027027029E-2</v>
      </c>
      <c r="G17" s="78">
        <v>0</v>
      </c>
      <c r="H17" s="78">
        <v>3.4090909090909088E-2</v>
      </c>
      <c r="J17" s="252"/>
      <c r="K17" s="252"/>
      <c r="L17" s="316" t="s">
        <v>847</v>
      </c>
      <c r="M17" s="312">
        <f>SUM(B88:B90)</f>
        <v>0.9</v>
      </c>
      <c r="N17" s="312">
        <f t="shared" ref="N17:R17" si="13">SUM(C88:C90)</f>
        <v>0.55555555555555558</v>
      </c>
      <c r="O17" s="312">
        <f t="shared" si="13"/>
        <v>1</v>
      </c>
      <c r="P17" s="312">
        <f t="shared" si="13"/>
        <v>0.5</v>
      </c>
      <c r="Q17" s="312">
        <f t="shared" si="13"/>
        <v>8.8888888888888892E-2</v>
      </c>
      <c r="R17" s="312">
        <f t="shared" si="13"/>
        <v>0.33333333333333331</v>
      </c>
      <c r="S17" s="324"/>
      <c r="T17" s="252"/>
      <c r="U17" s="316" t="s">
        <v>847</v>
      </c>
      <c r="V17" s="315">
        <f>SUM(B111:B114)</f>
        <v>0.36363636363636365</v>
      </c>
      <c r="W17" s="315">
        <f>SUM(C111:C114)</f>
        <v>1</v>
      </c>
      <c r="X17" s="315"/>
      <c r="Y17" s="315">
        <f>SUM(D111:D114)</f>
        <v>0.18518518518518517</v>
      </c>
      <c r="Z17" s="315">
        <f t="shared" ref="Z17:AA17" si="14">SUM(E111:E114)</f>
        <v>0.125</v>
      </c>
      <c r="AA17" s="315">
        <f t="shared" si="14"/>
        <v>0.25</v>
      </c>
      <c r="AB17" s="324"/>
      <c r="AC17" s="252"/>
    </row>
    <row r="18" spans="1:30">
      <c r="A18" s="346" t="s">
        <v>893</v>
      </c>
      <c r="B18" s="78">
        <v>0</v>
      </c>
      <c r="C18" s="78">
        <v>0</v>
      </c>
      <c r="D18" s="78">
        <v>0</v>
      </c>
      <c r="E18" s="78">
        <v>0</v>
      </c>
      <c r="F18" s="78">
        <v>8.1081081081081086E-2</v>
      </c>
      <c r="G18" s="78">
        <v>0</v>
      </c>
      <c r="H18" s="78">
        <v>3.4090909090909088E-2</v>
      </c>
      <c r="J18" s="252"/>
      <c r="K18" s="252"/>
      <c r="L18" s="18" t="s">
        <v>852</v>
      </c>
      <c r="M18" s="307">
        <f>SUM(B91:B100)</f>
        <v>0.1</v>
      </c>
      <c r="N18" s="307">
        <f t="shared" ref="N18:R18" si="15">SUM(C91:C100)</f>
        <v>0.33333333333333331</v>
      </c>
      <c r="O18" s="307">
        <f t="shared" si="15"/>
        <v>0</v>
      </c>
      <c r="P18" s="307">
        <f t="shared" si="15"/>
        <v>0.5</v>
      </c>
      <c r="Q18" s="307">
        <f t="shared" si="15"/>
        <v>0.48888888888888887</v>
      </c>
      <c r="R18" s="307">
        <f t="shared" si="15"/>
        <v>0</v>
      </c>
      <c r="S18" s="324"/>
      <c r="T18" s="252"/>
      <c r="U18" s="18" t="s">
        <v>852</v>
      </c>
      <c r="V18" s="321">
        <f>SUM(B115:B118)</f>
        <v>0.63636363636363635</v>
      </c>
      <c r="W18" s="321">
        <f>SUM(C115:C118)</f>
        <v>0</v>
      </c>
      <c r="X18" s="321"/>
      <c r="Y18" s="321">
        <f>SUM(D115:D118)</f>
        <v>0.40740740740740744</v>
      </c>
      <c r="Z18" s="321">
        <f t="shared" ref="Z18:AA18" si="16">SUM(E115:E118)</f>
        <v>0.375</v>
      </c>
      <c r="AA18" s="321">
        <f t="shared" si="16"/>
        <v>0</v>
      </c>
      <c r="AB18" s="324"/>
      <c r="AC18" s="252"/>
    </row>
    <row r="19" spans="1:30">
      <c r="A19" s="346" t="s">
        <v>894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0.04</v>
      </c>
      <c r="H19" s="78">
        <v>1.1363636363636364E-2</v>
      </c>
      <c r="J19" s="252"/>
      <c r="K19" s="252"/>
      <c r="L19" s="317" t="s">
        <v>850</v>
      </c>
      <c r="M19" s="47">
        <f>SUM(B101:B104)</f>
        <v>0</v>
      </c>
      <c r="N19" s="47">
        <f t="shared" ref="N19:R19" si="17">SUM(C101:C104)</f>
        <v>0.1111111111111111</v>
      </c>
      <c r="O19" s="47">
        <f t="shared" si="17"/>
        <v>0</v>
      </c>
      <c r="P19" s="47">
        <f t="shared" si="17"/>
        <v>0</v>
      </c>
      <c r="Q19" s="47">
        <f t="shared" si="17"/>
        <v>0.42222222222222217</v>
      </c>
      <c r="R19" s="47">
        <f t="shared" si="17"/>
        <v>0.66666666666666663</v>
      </c>
      <c r="S19" s="324"/>
      <c r="T19" s="252"/>
      <c r="U19" s="317" t="s">
        <v>850</v>
      </c>
      <c r="V19" s="313">
        <f>SUM(B119:B120)</f>
        <v>0</v>
      </c>
      <c r="W19" s="313">
        <f>SUM(C119:C120)</f>
        <v>0</v>
      </c>
      <c r="X19" s="392"/>
      <c r="Y19" s="313">
        <f>SUM(D119:D120)</f>
        <v>0.40740740740740744</v>
      </c>
      <c r="Z19" s="313">
        <f t="shared" ref="Z19:AA19" si="18">SUM(E119:E120)</f>
        <v>0.5</v>
      </c>
      <c r="AA19" s="313">
        <f t="shared" si="18"/>
        <v>0.75</v>
      </c>
      <c r="AB19" s="324"/>
      <c r="AC19" s="252"/>
    </row>
    <row r="20" spans="1:30">
      <c r="A20" s="346" t="s">
        <v>895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0.04</v>
      </c>
      <c r="H20" s="78">
        <v>1.1363636363636364E-2</v>
      </c>
      <c r="J20" s="252"/>
      <c r="K20" s="252"/>
      <c r="L20" s="252"/>
      <c r="M20" s="394">
        <f>SUM(M17:M19)</f>
        <v>1</v>
      </c>
      <c r="N20" s="394">
        <f t="shared" ref="N20:R20" si="19">SUM(N17:N19)</f>
        <v>1</v>
      </c>
      <c r="O20" s="394">
        <f t="shared" si="19"/>
        <v>1</v>
      </c>
      <c r="P20" s="433">
        <f t="shared" si="19"/>
        <v>1</v>
      </c>
      <c r="Q20" s="433">
        <f t="shared" si="19"/>
        <v>0.99999999999999989</v>
      </c>
      <c r="R20" s="433">
        <f t="shared" si="19"/>
        <v>1</v>
      </c>
      <c r="S20" s="325"/>
      <c r="T20" s="252"/>
      <c r="U20" s="252"/>
      <c r="V20" s="394">
        <f>SUM(V17:V19)</f>
        <v>1</v>
      </c>
      <c r="W20" s="394">
        <f t="shared" ref="W20:AA20" si="20">SUM(W17:W19)</f>
        <v>1</v>
      </c>
      <c r="X20" s="394"/>
      <c r="Y20" s="433">
        <f t="shared" si="20"/>
        <v>1</v>
      </c>
      <c r="Z20" s="433">
        <f t="shared" si="20"/>
        <v>1</v>
      </c>
      <c r="AA20" s="433">
        <f t="shared" si="20"/>
        <v>1</v>
      </c>
      <c r="AB20" s="325"/>
      <c r="AC20" s="252"/>
    </row>
    <row r="21" spans="1:30">
      <c r="A21" s="389" t="s">
        <v>897</v>
      </c>
      <c r="B21" s="390">
        <v>0</v>
      </c>
      <c r="C21" s="390">
        <v>0</v>
      </c>
      <c r="D21" s="390">
        <v>0</v>
      </c>
      <c r="E21" s="390">
        <v>0</v>
      </c>
      <c r="F21" s="390">
        <v>2.7027027027027029E-2</v>
      </c>
      <c r="G21" s="390">
        <v>0.04</v>
      </c>
      <c r="H21" s="390">
        <v>2.2727272727272728E-2</v>
      </c>
      <c r="J21" s="252"/>
      <c r="K21" s="252"/>
      <c r="L21" s="252" t="s">
        <v>762</v>
      </c>
      <c r="M21" s="318" t="s">
        <v>849</v>
      </c>
      <c r="N21" s="318" t="s">
        <v>828</v>
      </c>
      <c r="O21" s="318" t="s">
        <v>829</v>
      </c>
      <c r="P21" s="318" t="s">
        <v>830</v>
      </c>
      <c r="Q21" s="318" t="s">
        <v>831</v>
      </c>
      <c r="R21" s="318" t="s">
        <v>832</v>
      </c>
      <c r="S21" s="252"/>
      <c r="T21" s="252"/>
      <c r="U21" s="252" t="s">
        <v>742</v>
      </c>
      <c r="V21" s="318" t="s">
        <v>849</v>
      </c>
      <c r="W21" s="318" t="s">
        <v>828</v>
      </c>
      <c r="X21" s="318" t="s">
        <v>829</v>
      </c>
      <c r="Y21" s="318" t="s">
        <v>830</v>
      </c>
      <c r="Z21" s="318" t="s">
        <v>831</v>
      </c>
      <c r="AA21" s="318" t="s">
        <v>832</v>
      </c>
      <c r="AB21" s="324"/>
      <c r="AC21" s="252"/>
    </row>
    <row r="22" spans="1:30">
      <c r="A22" s="389" t="s">
        <v>898</v>
      </c>
      <c r="B22" s="390">
        <v>0</v>
      </c>
      <c r="C22" s="390">
        <v>0</v>
      </c>
      <c r="D22" s="390">
        <v>0</v>
      </c>
      <c r="E22" s="390">
        <v>0</v>
      </c>
      <c r="F22" s="390">
        <v>0.64864864864864868</v>
      </c>
      <c r="G22" s="390">
        <v>0.84</v>
      </c>
      <c r="H22" s="390">
        <v>0.51136363636363635</v>
      </c>
      <c r="J22" s="252"/>
      <c r="K22" s="252"/>
      <c r="L22" s="316" t="s">
        <v>847</v>
      </c>
      <c r="M22" s="312"/>
      <c r="N22" s="312">
        <f>SUM(B129:B130)</f>
        <v>0</v>
      </c>
      <c r="O22" s="312">
        <f t="shared" ref="O22:R22" si="21">SUM(C129:C130)</f>
        <v>0</v>
      </c>
      <c r="P22" s="312">
        <f t="shared" si="21"/>
        <v>2.8571428571428571E-2</v>
      </c>
      <c r="Q22" s="312">
        <f t="shared" si="21"/>
        <v>9.0909090909090912E-2</v>
      </c>
      <c r="R22" s="312">
        <f t="shared" si="21"/>
        <v>0.25</v>
      </c>
      <c r="S22" s="324"/>
      <c r="T22" s="252"/>
      <c r="U22" s="316" t="s">
        <v>847</v>
      </c>
      <c r="V22" s="312">
        <f>SUM(B146:B148)</f>
        <v>0.2</v>
      </c>
      <c r="W22" s="312">
        <f t="shared" ref="W22:AA22" si="22">SUM(C146:C148)</f>
        <v>0.5</v>
      </c>
      <c r="X22" s="312">
        <f t="shared" si="22"/>
        <v>0</v>
      </c>
      <c r="Y22" s="312">
        <f t="shared" si="22"/>
        <v>0.71428571428571419</v>
      </c>
      <c r="Z22" s="312">
        <f t="shared" si="22"/>
        <v>0.27272727272727271</v>
      </c>
      <c r="AA22" s="312">
        <f t="shared" si="22"/>
        <v>0.2</v>
      </c>
      <c r="AB22" s="325"/>
      <c r="AC22" s="252"/>
    </row>
    <row r="23" spans="1:30">
      <c r="A23" s="346" t="s">
        <v>675</v>
      </c>
      <c r="B23" s="78">
        <v>1</v>
      </c>
      <c r="C23" s="78">
        <v>1</v>
      </c>
      <c r="D23" s="78">
        <v>1</v>
      </c>
      <c r="E23" s="78">
        <v>1</v>
      </c>
      <c r="F23" s="78">
        <v>1</v>
      </c>
      <c r="G23" s="78">
        <v>1</v>
      </c>
      <c r="H23" s="78">
        <v>1</v>
      </c>
      <c r="J23" s="252"/>
      <c r="K23" s="252"/>
      <c r="L23" s="18" t="s">
        <v>852</v>
      </c>
      <c r="M23" s="307"/>
      <c r="N23" s="307">
        <f>SUM(B131:B133)</f>
        <v>0.5</v>
      </c>
      <c r="O23" s="307">
        <f t="shared" ref="O23:R23" si="23">SUM(C131:C133)</f>
        <v>0</v>
      </c>
      <c r="P23" s="307">
        <f t="shared" si="23"/>
        <v>0</v>
      </c>
      <c r="Q23" s="307">
        <f t="shared" si="23"/>
        <v>0.13636363636363635</v>
      </c>
      <c r="R23" s="307">
        <f t="shared" si="23"/>
        <v>0</v>
      </c>
      <c r="S23" s="324"/>
      <c r="T23" s="252"/>
      <c r="U23" s="18" t="s">
        <v>852</v>
      </c>
      <c r="V23" s="307">
        <f>SUM(B149:B154)</f>
        <v>0.8</v>
      </c>
      <c r="W23" s="307">
        <f t="shared" ref="W23:AA23" si="24">SUM(C149:C154)</f>
        <v>0.5</v>
      </c>
      <c r="X23" s="307">
        <f t="shared" si="24"/>
        <v>0.5</v>
      </c>
      <c r="Y23" s="307">
        <f t="shared" si="24"/>
        <v>0.14285714285714285</v>
      </c>
      <c r="Z23" s="307">
        <f t="shared" si="24"/>
        <v>0.18181818181818182</v>
      </c>
      <c r="AA23" s="307">
        <f t="shared" si="24"/>
        <v>0</v>
      </c>
      <c r="AB23" s="324"/>
      <c r="AC23" s="252"/>
    </row>
    <row r="24" spans="1:30">
      <c r="J24" s="252"/>
      <c r="K24" s="252"/>
      <c r="L24" s="317" t="s">
        <v>850</v>
      </c>
      <c r="M24" s="47"/>
      <c r="N24" s="47">
        <f>SUM(B134:B135)</f>
        <v>0.5</v>
      </c>
      <c r="O24" s="47">
        <f t="shared" ref="O24:R24" si="25">SUM(C134:C135)</f>
        <v>1</v>
      </c>
      <c r="P24" s="47">
        <f t="shared" si="25"/>
        <v>0.97142857142857142</v>
      </c>
      <c r="Q24" s="47">
        <f t="shared" si="25"/>
        <v>0.77272727272727271</v>
      </c>
      <c r="R24" s="47">
        <f t="shared" si="25"/>
        <v>0.75</v>
      </c>
      <c r="S24" s="324"/>
      <c r="T24" s="252"/>
      <c r="U24" s="317" t="s">
        <v>850</v>
      </c>
      <c r="V24" s="47">
        <f>SUM(B155:B157)</f>
        <v>0</v>
      </c>
      <c r="W24" s="47">
        <f t="shared" ref="W24:AA24" si="26">SUM(C155:C157)</f>
        <v>0</v>
      </c>
      <c r="X24" s="47">
        <f t="shared" si="26"/>
        <v>0.5</v>
      </c>
      <c r="Y24" s="47">
        <f t="shared" si="26"/>
        <v>0.14285714285714285</v>
      </c>
      <c r="Z24" s="47">
        <f t="shared" si="26"/>
        <v>0.54545454545454541</v>
      </c>
      <c r="AA24" s="47">
        <f t="shared" si="26"/>
        <v>0.8</v>
      </c>
      <c r="AB24" s="324"/>
      <c r="AC24" s="252"/>
    </row>
    <row r="25" spans="1:30">
      <c r="J25" s="252"/>
      <c r="K25" s="252"/>
      <c r="L25" s="252"/>
      <c r="M25" s="394"/>
      <c r="N25" s="394">
        <f t="shared" ref="N25:R25" si="27">SUM(N22:N24)</f>
        <v>1</v>
      </c>
      <c r="O25" s="394">
        <f t="shared" si="27"/>
        <v>1</v>
      </c>
      <c r="P25" s="433">
        <f t="shared" si="27"/>
        <v>1</v>
      </c>
      <c r="Q25" s="433">
        <f t="shared" si="27"/>
        <v>1</v>
      </c>
      <c r="R25" s="433">
        <f t="shared" si="27"/>
        <v>1</v>
      </c>
      <c r="S25" s="325"/>
      <c r="T25" s="252"/>
      <c r="U25" s="252"/>
      <c r="V25" s="394">
        <f>SUM(V22:V24)</f>
        <v>1</v>
      </c>
      <c r="W25" s="394">
        <f t="shared" ref="W25:AA25" si="28">SUM(W22:W24)</f>
        <v>1</v>
      </c>
      <c r="X25" s="394">
        <f t="shared" si="28"/>
        <v>1</v>
      </c>
      <c r="Y25" s="433">
        <f t="shared" si="28"/>
        <v>0.99999999999999978</v>
      </c>
      <c r="Z25" s="433">
        <f t="shared" si="28"/>
        <v>1</v>
      </c>
      <c r="AA25" s="433">
        <f t="shared" si="28"/>
        <v>1</v>
      </c>
      <c r="AB25" s="325"/>
      <c r="AC25" s="252"/>
    </row>
    <row r="26" spans="1:30">
      <c r="A26" s="346" t="s">
        <v>813</v>
      </c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</row>
    <row r="27" spans="1:30">
      <c r="A27" s="144" t="s">
        <v>880</v>
      </c>
      <c r="B27" s="144" t="s">
        <v>826</v>
      </c>
      <c r="C27"/>
      <c r="D27"/>
      <c r="E27"/>
      <c r="F27"/>
      <c r="G27"/>
      <c r="H27"/>
    </row>
    <row r="28" spans="1:30">
      <c r="A28" s="144" t="s">
        <v>674</v>
      </c>
      <c r="B28" s="131">
        <v>10</v>
      </c>
      <c r="C28" s="131">
        <v>11</v>
      </c>
      <c r="D28" s="131">
        <v>12</v>
      </c>
      <c r="E28" s="131">
        <v>20</v>
      </c>
      <c r="F28" s="131">
        <v>21</v>
      </c>
      <c r="G28" s="131">
        <v>22</v>
      </c>
      <c r="H28" s="131" t="s">
        <v>675</v>
      </c>
    </row>
    <row r="29" spans="1:30">
      <c r="A29" s="387" t="s">
        <v>881</v>
      </c>
      <c r="B29" s="388">
        <v>0.66666666666666663</v>
      </c>
      <c r="C29" s="388">
        <v>0.5</v>
      </c>
      <c r="D29" s="388">
        <v>0</v>
      </c>
      <c r="E29" s="388">
        <v>0</v>
      </c>
      <c r="F29" s="388">
        <v>0</v>
      </c>
      <c r="G29" s="388">
        <v>0</v>
      </c>
      <c r="H29" s="388">
        <v>0.2</v>
      </c>
      <c r="K29" s="252"/>
      <c r="L29" s="252"/>
      <c r="M29" s="252"/>
      <c r="N29" s="252"/>
      <c r="O29" s="252"/>
      <c r="P29" s="252"/>
      <c r="Q29" s="252"/>
      <c r="R29" s="252"/>
      <c r="S29" s="252"/>
    </row>
    <row r="30" spans="1:30" ht="30">
      <c r="A30" s="387" t="s">
        <v>882</v>
      </c>
      <c r="B30" s="388">
        <v>0.22222222222222221</v>
      </c>
      <c r="C30" s="388">
        <v>0.5</v>
      </c>
      <c r="D30" s="388">
        <v>0.5</v>
      </c>
      <c r="E30" s="388">
        <v>0</v>
      </c>
      <c r="F30" s="388">
        <v>0</v>
      </c>
      <c r="G30" s="388">
        <v>0</v>
      </c>
      <c r="H30" s="388">
        <v>0.13333333333333333</v>
      </c>
      <c r="K30" s="252"/>
      <c r="L30" s="252"/>
      <c r="M30" s="393" t="s">
        <v>849</v>
      </c>
      <c r="N30" s="393" t="s">
        <v>828</v>
      </c>
      <c r="O30" s="393" t="s">
        <v>829</v>
      </c>
      <c r="P30" s="393" t="s">
        <v>830</v>
      </c>
      <c r="Q30" s="393" t="s">
        <v>831</v>
      </c>
      <c r="R30" s="393" t="s">
        <v>832</v>
      </c>
      <c r="S30" s="252"/>
      <c r="T30" s="252"/>
      <c r="U30" s="252"/>
      <c r="V30" s="281" t="s">
        <v>833</v>
      </c>
      <c r="W30" s="252" t="s">
        <v>827</v>
      </c>
      <c r="X30" s="252" t="s">
        <v>828</v>
      </c>
      <c r="Y30" s="252" t="s">
        <v>829</v>
      </c>
      <c r="Z30" s="252"/>
      <c r="AA30" s="281" t="s">
        <v>834</v>
      </c>
      <c r="AB30" s="252" t="s">
        <v>830</v>
      </c>
      <c r="AC30" s="252" t="s">
        <v>831</v>
      </c>
      <c r="AD30" s="252" t="s">
        <v>832</v>
      </c>
    </row>
    <row r="31" spans="1:30">
      <c r="A31" s="387" t="s">
        <v>883</v>
      </c>
      <c r="B31" s="388">
        <v>0.1111111111111111</v>
      </c>
      <c r="C31" s="388">
        <v>0</v>
      </c>
      <c r="D31" s="388">
        <v>0.5</v>
      </c>
      <c r="E31" s="388">
        <v>0</v>
      </c>
      <c r="F31" s="388">
        <v>0</v>
      </c>
      <c r="G31" s="388">
        <v>0</v>
      </c>
      <c r="H31" s="388">
        <v>4.4444444444444446E-2</v>
      </c>
      <c r="K31" s="252"/>
      <c r="L31" s="316" t="s">
        <v>847</v>
      </c>
      <c r="M31" s="315">
        <f>AVERAGE(M7,V7,M12,V12,M17,V17,M22,V22)</f>
        <v>0.57257684400541542</v>
      </c>
      <c r="N31" s="315">
        <f t="shared" ref="N31:R33" si="29">AVERAGE(N7,W7,N12,W12,N17,W17,N22,W22)</f>
        <v>0.52867383512544808</v>
      </c>
      <c r="O31" s="315">
        <f t="shared" si="29"/>
        <v>0.44444444444444442</v>
      </c>
      <c r="P31" s="315">
        <f t="shared" si="29"/>
        <v>0.21486892736892735</v>
      </c>
      <c r="Q31" s="315">
        <f t="shared" si="29"/>
        <v>8.7143109018109011E-2</v>
      </c>
      <c r="R31" s="315">
        <f t="shared" si="29"/>
        <v>0.14053030303030303</v>
      </c>
      <c r="S31" s="324"/>
      <c r="T31" s="252"/>
      <c r="U31" s="321" t="s">
        <v>739</v>
      </c>
      <c r="V31" s="398">
        <v>0.8</v>
      </c>
      <c r="W31" s="282">
        <f>M7</f>
        <v>0.5714285714285714</v>
      </c>
      <c r="X31" s="282">
        <f t="shared" ref="X31:Y31" si="30">N7</f>
        <v>0</v>
      </c>
      <c r="Y31" s="282">
        <f t="shared" si="30"/>
        <v>0</v>
      </c>
      <c r="Z31" s="398"/>
      <c r="AA31" s="398">
        <v>0.65753424657534243</v>
      </c>
      <c r="AB31" s="282">
        <f>P9</f>
        <v>0</v>
      </c>
      <c r="AC31" s="282">
        <f t="shared" ref="AC31:AD31" si="31">Q9</f>
        <v>0.67567567567567566</v>
      </c>
      <c r="AD31" s="282">
        <f t="shared" si="31"/>
        <v>0.88</v>
      </c>
    </row>
    <row r="32" spans="1:30">
      <c r="A32" s="346" t="s">
        <v>894</v>
      </c>
      <c r="B32" s="78">
        <v>0</v>
      </c>
      <c r="C32" s="78">
        <v>0</v>
      </c>
      <c r="D32" s="78">
        <v>0</v>
      </c>
      <c r="E32" s="78">
        <v>0.14285714285714285</v>
      </c>
      <c r="F32" s="78">
        <v>0</v>
      </c>
      <c r="G32" s="78">
        <v>0</v>
      </c>
      <c r="H32" s="78">
        <v>2.2222222222222223E-2</v>
      </c>
      <c r="K32" s="252"/>
      <c r="L32" s="18" t="s">
        <v>852</v>
      </c>
      <c r="M32" s="321">
        <f>AVERAGE(M8,V8,M13,V13,M18,V18,M23,V23)</f>
        <v>0.42742315599458458</v>
      </c>
      <c r="N32" s="321">
        <f t="shared" si="29"/>
        <v>0.38402457757296471</v>
      </c>
      <c r="O32" s="321">
        <f t="shared" si="29"/>
        <v>0.30555555555555552</v>
      </c>
      <c r="P32" s="321">
        <f t="shared" si="29"/>
        <v>0.36277657527657531</v>
      </c>
      <c r="Q32" s="321">
        <f t="shared" si="29"/>
        <v>0.29478567291067287</v>
      </c>
      <c r="R32" s="321">
        <f t="shared" si="29"/>
        <v>1.4999999999999999E-2</v>
      </c>
      <c r="S32" s="324"/>
      <c r="T32" s="252"/>
      <c r="U32" s="321" t="s">
        <v>740</v>
      </c>
      <c r="V32" s="398">
        <v>1</v>
      </c>
      <c r="W32" s="282">
        <f>V7</f>
        <v>1</v>
      </c>
      <c r="X32" s="282">
        <f t="shared" ref="X32:Y32" si="32">W7</f>
        <v>1</v>
      </c>
      <c r="Y32" s="282">
        <f t="shared" si="32"/>
        <v>1</v>
      </c>
      <c r="Z32" s="398"/>
      <c r="AA32" s="398">
        <v>0.9642857142857143</v>
      </c>
      <c r="AB32" s="282">
        <f>Y9</f>
        <v>0.85714285714285721</v>
      </c>
      <c r="AC32" s="282">
        <f t="shared" ref="AC32:AD32" si="33">Z9</f>
        <v>1</v>
      </c>
      <c r="AD32" s="282">
        <f t="shared" si="33"/>
        <v>1</v>
      </c>
    </row>
    <row r="33" spans="1:30">
      <c r="A33" s="389" t="s">
        <v>900</v>
      </c>
      <c r="B33" s="390">
        <v>0</v>
      </c>
      <c r="C33" s="390">
        <v>0</v>
      </c>
      <c r="D33" s="390">
        <v>0</v>
      </c>
      <c r="E33" s="390">
        <v>0.7142857142857143</v>
      </c>
      <c r="F33" s="390">
        <v>0.2857142857142857</v>
      </c>
      <c r="G33" s="390">
        <v>0</v>
      </c>
      <c r="H33" s="390">
        <v>0.15555555555555556</v>
      </c>
      <c r="K33" s="252"/>
      <c r="L33" s="317" t="s">
        <v>850</v>
      </c>
      <c r="M33" s="313">
        <f t="shared" ref="M33" si="34">AVERAGE(M9,V9,M14,V14,M19,V19,M24,V24)</f>
        <v>0</v>
      </c>
      <c r="N33" s="313">
        <f>AVERAGE(N9,W9,N14,W14,N19,W19,N24,W24)</f>
        <v>8.7301587301587311E-2</v>
      </c>
      <c r="O33" s="313">
        <f t="shared" si="29"/>
        <v>0.25</v>
      </c>
      <c r="P33" s="313">
        <f t="shared" si="29"/>
        <v>0.42235449735449737</v>
      </c>
      <c r="Q33" s="313">
        <f t="shared" si="29"/>
        <v>0.61807121807121801</v>
      </c>
      <c r="R33" s="313">
        <f t="shared" si="29"/>
        <v>0.84446969696969698</v>
      </c>
      <c r="S33" s="324"/>
      <c r="T33" s="252"/>
      <c r="U33" s="321" t="s">
        <v>743</v>
      </c>
      <c r="V33" s="398">
        <v>0</v>
      </c>
      <c r="W33" s="411">
        <f>M12</f>
        <v>0</v>
      </c>
      <c r="X33" s="282" t="s">
        <v>46</v>
      </c>
      <c r="Y33" s="282" t="s">
        <v>46</v>
      </c>
      <c r="Z33" s="398"/>
      <c r="AA33" s="398">
        <v>0.54545454545454541</v>
      </c>
      <c r="AB33" s="282">
        <f>P14</f>
        <v>0.99999999999999989</v>
      </c>
      <c r="AC33" s="282">
        <f t="shared" ref="AC33:AD33" si="35">Q14</f>
        <v>0.76923076923076916</v>
      </c>
      <c r="AD33" s="282">
        <f t="shared" si="35"/>
        <v>1</v>
      </c>
    </row>
    <row r="34" spans="1:30">
      <c r="A34" s="389" t="s">
        <v>897</v>
      </c>
      <c r="B34" s="390">
        <v>0</v>
      </c>
      <c r="C34" s="390">
        <v>0</v>
      </c>
      <c r="D34" s="390">
        <v>0</v>
      </c>
      <c r="E34" s="390">
        <v>0.14285714285714285</v>
      </c>
      <c r="F34" s="390">
        <v>0.2857142857142857</v>
      </c>
      <c r="G34" s="390">
        <v>0.2857142857142857</v>
      </c>
      <c r="H34" s="390">
        <v>0.15555555555555556</v>
      </c>
      <c r="K34" s="252"/>
      <c r="L34" s="252"/>
      <c r="M34" s="394">
        <f>SUM(M31:M33)</f>
        <v>1</v>
      </c>
      <c r="N34" s="394">
        <f>SUM(N31:N33)</f>
        <v>1</v>
      </c>
      <c r="O34" s="394">
        <f t="shared" ref="O34:R34" si="36">SUM(O31:O33)</f>
        <v>1</v>
      </c>
      <c r="P34" s="433">
        <f t="shared" si="36"/>
        <v>1</v>
      </c>
      <c r="Q34" s="433">
        <f t="shared" si="36"/>
        <v>0.99999999999999989</v>
      </c>
      <c r="R34" s="433">
        <f t="shared" si="36"/>
        <v>1</v>
      </c>
      <c r="S34" s="325"/>
      <c r="T34" s="252"/>
      <c r="U34" s="321" t="s">
        <v>744</v>
      </c>
      <c r="V34" s="398">
        <v>0.65</v>
      </c>
      <c r="W34" s="282">
        <f>V12</f>
        <v>0.97297297297297303</v>
      </c>
      <c r="X34" s="282">
        <f t="shared" ref="X34:Y34" si="37">W12</f>
        <v>0.64516129032258063</v>
      </c>
      <c r="Y34" s="282">
        <f t="shared" si="37"/>
        <v>0.66666666666666663</v>
      </c>
      <c r="Z34" s="398"/>
      <c r="AA34" s="398">
        <v>0.17333333333333334</v>
      </c>
      <c r="AB34" s="282">
        <f>Y14</f>
        <v>0</v>
      </c>
      <c r="AC34" s="282">
        <f t="shared" ref="AC34:AD34" si="38">Z14</f>
        <v>0.25925925925925924</v>
      </c>
      <c r="AD34" s="282">
        <f t="shared" si="38"/>
        <v>0.90909090909090906</v>
      </c>
    </row>
    <row r="35" spans="1:30">
      <c r="A35" s="389" t="s">
        <v>898</v>
      </c>
      <c r="B35" s="390">
        <v>0</v>
      </c>
      <c r="C35" s="390">
        <v>0</v>
      </c>
      <c r="D35" s="390">
        <v>0</v>
      </c>
      <c r="E35" s="390">
        <v>0</v>
      </c>
      <c r="F35" s="390">
        <v>0.42857142857142855</v>
      </c>
      <c r="G35" s="390">
        <v>0.7142857142857143</v>
      </c>
      <c r="H35" s="390">
        <v>0.28888888888888886</v>
      </c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321" t="s">
        <v>835</v>
      </c>
      <c r="V35" s="398">
        <v>0.61904761904761907</v>
      </c>
      <c r="W35" s="282">
        <f>M17</f>
        <v>0.9</v>
      </c>
      <c r="X35" s="282">
        <f t="shared" ref="X35:Y35" si="39">N17</f>
        <v>0.55555555555555558</v>
      </c>
      <c r="Y35" s="282">
        <f t="shared" si="39"/>
        <v>1</v>
      </c>
      <c r="Z35" s="398"/>
      <c r="AA35" s="398">
        <v>0.26</v>
      </c>
      <c r="AB35" s="282">
        <f>P19</f>
        <v>0</v>
      </c>
      <c r="AC35" s="282">
        <f t="shared" ref="AC35:AD35" si="40">Q19</f>
        <v>0.42222222222222217</v>
      </c>
      <c r="AD35" s="282">
        <f t="shared" si="40"/>
        <v>0.66666666666666663</v>
      </c>
    </row>
    <row r="36" spans="1:30">
      <c r="A36" s="346" t="s">
        <v>675</v>
      </c>
      <c r="B36" s="78">
        <v>1</v>
      </c>
      <c r="C36" s="78">
        <v>1</v>
      </c>
      <c r="D36" s="78">
        <v>1</v>
      </c>
      <c r="E36" s="78">
        <v>1</v>
      </c>
      <c r="F36" s="78">
        <v>1</v>
      </c>
      <c r="G36" s="78">
        <v>1</v>
      </c>
      <c r="H36" s="78">
        <v>1</v>
      </c>
      <c r="U36" s="321" t="s">
        <v>752</v>
      </c>
      <c r="V36" s="398">
        <v>0.5</v>
      </c>
      <c r="W36" s="282">
        <f>V17</f>
        <v>0.36363636363636365</v>
      </c>
      <c r="X36" s="282">
        <f>W17</f>
        <v>1</v>
      </c>
      <c r="Y36" s="282" t="s">
        <v>46</v>
      </c>
      <c r="Z36" s="398"/>
      <c r="AA36" s="398">
        <v>0.38596491228070173</v>
      </c>
      <c r="AB36" s="282">
        <f>Y19</f>
        <v>0.40740740740740744</v>
      </c>
      <c r="AC36" s="282">
        <f t="shared" ref="AC36:AD36" si="41">Z19</f>
        <v>0.5</v>
      </c>
      <c r="AD36" s="282">
        <f t="shared" si="41"/>
        <v>0.75</v>
      </c>
    </row>
    <row r="37" spans="1:30">
      <c r="U37" s="321" t="s">
        <v>762</v>
      </c>
      <c r="V37" s="398">
        <v>0</v>
      </c>
      <c r="W37" s="282" t="s">
        <v>46</v>
      </c>
      <c r="X37" s="282">
        <f>N22</f>
        <v>0</v>
      </c>
      <c r="Y37" s="282">
        <f>O22</f>
        <v>0</v>
      </c>
      <c r="Z37" s="398"/>
      <c r="AA37" s="398">
        <v>0.87692307692307692</v>
      </c>
      <c r="AB37" s="282">
        <f>P24</f>
        <v>0.97142857142857142</v>
      </c>
      <c r="AC37" s="282">
        <f t="shared" ref="AC37:AD37" si="42">Q24</f>
        <v>0.77272727272727271</v>
      </c>
      <c r="AD37" s="282">
        <f t="shared" si="42"/>
        <v>0.75</v>
      </c>
    </row>
    <row r="38" spans="1:30">
      <c r="U38" s="321" t="s">
        <v>742</v>
      </c>
      <c r="V38" s="398">
        <v>0.22222222222222221</v>
      </c>
      <c r="W38" s="282">
        <f>V22</f>
        <v>0.2</v>
      </c>
      <c r="X38" s="282">
        <f t="shared" ref="X38:Y38" si="43">W22</f>
        <v>0.5</v>
      </c>
      <c r="Y38" s="282">
        <f t="shared" si="43"/>
        <v>0</v>
      </c>
      <c r="Z38" s="398"/>
      <c r="AA38" s="398">
        <v>0.47826086956521741</v>
      </c>
      <c r="AB38" s="282">
        <f>Y24</f>
        <v>0.14285714285714285</v>
      </c>
      <c r="AC38" s="282">
        <f t="shared" ref="AC38:AD38" si="44">Z24</f>
        <v>0.54545454545454541</v>
      </c>
      <c r="AD38" s="282">
        <f t="shared" si="44"/>
        <v>0.8</v>
      </c>
    </row>
    <row r="39" spans="1:30">
      <c r="U39" s="252"/>
      <c r="V39" s="252"/>
      <c r="W39" s="252"/>
      <c r="X39" s="252"/>
      <c r="Y39" s="252"/>
      <c r="Z39" s="252"/>
      <c r="AA39" s="397"/>
      <c r="AB39" s="252"/>
      <c r="AC39" s="252"/>
      <c r="AD39" s="252"/>
    </row>
    <row r="43" spans="1:30">
      <c r="A43" s="346" t="s">
        <v>816</v>
      </c>
    </row>
    <row r="44" spans="1:30">
      <c r="A44" s="144" t="s">
        <v>880</v>
      </c>
      <c r="B44" s="144" t="s">
        <v>826</v>
      </c>
      <c r="C44"/>
      <c r="D44"/>
      <c r="E44"/>
      <c r="F44"/>
    </row>
    <row r="45" spans="1:30">
      <c r="A45" s="144" t="s">
        <v>674</v>
      </c>
      <c r="B45" s="131">
        <v>10</v>
      </c>
      <c r="C45" s="131">
        <v>20</v>
      </c>
      <c r="D45" s="131">
        <v>21</v>
      </c>
      <c r="E45" s="131">
        <v>22</v>
      </c>
      <c r="F45" s="131" t="s">
        <v>675</v>
      </c>
    </row>
    <row r="46" spans="1:30">
      <c r="A46" s="346" t="s">
        <v>901</v>
      </c>
      <c r="B46" s="78">
        <v>0</v>
      </c>
      <c r="C46" s="78">
        <v>0</v>
      </c>
      <c r="D46" s="78">
        <v>7.6923076923076927E-2</v>
      </c>
      <c r="E46" s="78">
        <v>0</v>
      </c>
      <c r="F46" s="78">
        <v>4.3478260869565216E-2</v>
      </c>
    </row>
    <row r="47" spans="1:30">
      <c r="A47" s="346" t="s">
        <v>890</v>
      </c>
      <c r="B47" s="78">
        <v>0</v>
      </c>
      <c r="C47" s="78">
        <v>0</v>
      </c>
      <c r="D47" s="78">
        <v>7.6923076923076927E-2</v>
      </c>
      <c r="E47" s="78">
        <v>0</v>
      </c>
      <c r="F47" s="78">
        <v>4.3478260869565216E-2</v>
      </c>
    </row>
    <row r="48" spans="1:30">
      <c r="A48" s="346" t="s">
        <v>891</v>
      </c>
      <c r="B48" s="78">
        <v>1</v>
      </c>
      <c r="C48" s="78">
        <v>0</v>
      </c>
      <c r="D48" s="78">
        <v>0</v>
      </c>
      <c r="E48" s="78">
        <v>0</v>
      </c>
      <c r="F48" s="78">
        <v>4.3478260869565216E-2</v>
      </c>
    </row>
    <row r="49" spans="1:8">
      <c r="A49" s="346" t="s">
        <v>892</v>
      </c>
      <c r="B49" s="78">
        <v>0</v>
      </c>
      <c r="C49" s="78">
        <v>0</v>
      </c>
      <c r="D49" s="78">
        <v>7.6923076923076927E-2</v>
      </c>
      <c r="E49" s="78">
        <v>0</v>
      </c>
      <c r="F49" s="78">
        <v>4.3478260869565216E-2</v>
      </c>
    </row>
    <row r="50" spans="1:8">
      <c r="A50" s="389" t="s">
        <v>896</v>
      </c>
      <c r="B50" s="390">
        <v>0</v>
      </c>
      <c r="C50" s="390">
        <v>0</v>
      </c>
      <c r="D50" s="390">
        <v>7.6923076923076927E-2</v>
      </c>
      <c r="E50" s="390">
        <v>0</v>
      </c>
      <c r="F50" s="390">
        <v>4.3478260869565216E-2</v>
      </c>
    </row>
    <row r="51" spans="1:8">
      <c r="A51" s="389" t="s">
        <v>900</v>
      </c>
      <c r="B51" s="390">
        <v>0</v>
      </c>
      <c r="C51" s="390">
        <v>0.14285714285714285</v>
      </c>
      <c r="D51" s="390">
        <v>0.15384615384615385</v>
      </c>
      <c r="E51" s="390">
        <v>0</v>
      </c>
      <c r="F51" s="390">
        <v>0.13043478260869565</v>
      </c>
    </row>
    <row r="52" spans="1:8">
      <c r="A52" s="389" t="s">
        <v>897</v>
      </c>
      <c r="B52" s="390">
        <v>0</v>
      </c>
      <c r="C52" s="390">
        <v>0.5714285714285714</v>
      </c>
      <c r="D52" s="390">
        <v>0</v>
      </c>
      <c r="E52" s="390">
        <v>0</v>
      </c>
      <c r="F52" s="390">
        <v>0.17391304347826086</v>
      </c>
    </row>
    <row r="53" spans="1:8">
      <c r="A53" s="389" t="s">
        <v>898</v>
      </c>
      <c r="B53" s="390">
        <v>0</v>
      </c>
      <c r="C53" s="390">
        <v>0.2857142857142857</v>
      </c>
      <c r="D53" s="390">
        <v>0.53846153846153844</v>
      </c>
      <c r="E53" s="390">
        <v>1</v>
      </c>
      <c r="F53" s="390">
        <v>0.47826086956521741</v>
      </c>
    </row>
    <row r="54" spans="1:8">
      <c r="A54" s="346" t="s">
        <v>675</v>
      </c>
      <c r="B54" s="78">
        <v>1</v>
      </c>
      <c r="C54" s="78">
        <v>1</v>
      </c>
      <c r="D54" s="78">
        <v>1</v>
      </c>
      <c r="E54" s="78">
        <v>1</v>
      </c>
      <c r="F54" s="391">
        <v>1</v>
      </c>
    </row>
    <row r="60" spans="1:8">
      <c r="A60" s="346" t="s">
        <v>810</v>
      </c>
    </row>
    <row r="61" spans="1:8">
      <c r="A61" s="144" t="s">
        <v>880</v>
      </c>
      <c r="B61" s="144" t="s">
        <v>826</v>
      </c>
      <c r="C61"/>
      <c r="D61"/>
      <c r="E61"/>
      <c r="F61"/>
      <c r="G61"/>
      <c r="H61"/>
    </row>
    <row r="62" spans="1:8">
      <c r="A62" s="144" t="s">
        <v>674</v>
      </c>
      <c r="B62" s="131">
        <v>10</v>
      </c>
      <c r="C62" s="131">
        <v>11</v>
      </c>
      <c r="D62" s="131">
        <v>12</v>
      </c>
      <c r="E62" s="131">
        <v>20</v>
      </c>
      <c r="F62" s="131">
        <v>21</v>
      </c>
      <c r="G62" s="131">
        <v>22</v>
      </c>
      <c r="H62" s="131" t="s">
        <v>675</v>
      </c>
    </row>
    <row r="63" spans="1:8">
      <c r="A63" s="387" t="s">
        <v>881</v>
      </c>
      <c r="B63" s="388">
        <v>0.72972972972972971</v>
      </c>
      <c r="C63" s="388">
        <v>0.12903225806451613</v>
      </c>
      <c r="D63" s="388">
        <v>8.3333333333333329E-2</v>
      </c>
      <c r="E63" s="388">
        <v>0.1</v>
      </c>
      <c r="F63" s="388">
        <v>0</v>
      </c>
      <c r="G63" s="388">
        <v>0</v>
      </c>
      <c r="H63" s="388">
        <v>0.2129032258064516</v>
      </c>
    </row>
    <row r="64" spans="1:8">
      <c r="A64" s="387" t="s">
        <v>882</v>
      </c>
      <c r="B64" s="388">
        <v>0.13513513513513514</v>
      </c>
      <c r="C64" s="388">
        <v>0.19354838709677419</v>
      </c>
      <c r="D64" s="388">
        <v>0.25</v>
      </c>
      <c r="E64" s="388">
        <v>0</v>
      </c>
      <c r="F64" s="388">
        <v>0</v>
      </c>
      <c r="G64" s="388">
        <v>9.0909090909090912E-2</v>
      </c>
      <c r="H64" s="388">
        <v>9.6774193548387094E-2</v>
      </c>
    </row>
    <row r="65" spans="1:8">
      <c r="A65" s="387" t="s">
        <v>883</v>
      </c>
      <c r="B65" s="388">
        <v>2.7027027027027029E-2</v>
      </c>
      <c r="C65" s="388">
        <v>0.12903225806451613</v>
      </c>
      <c r="D65" s="388">
        <v>8.3333333333333329E-2</v>
      </c>
      <c r="E65" s="388">
        <v>0.1</v>
      </c>
      <c r="F65" s="388">
        <v>5.5555555555555552E-2</v>
      </c>
      <c r="G65" s="388">
        <v>0</v>
      </c>
      <c r="H65" s="388">
        <v>6.4516129032258063E-2</v>
      </c>
    </row>
    <row r="66" spans="1:8">
      <c r="A66" s="387" t="s">
        <v>884</v>
      </c>
      <c r="B66" s="388">
        <v>8.1081081081081086E-2</v>
      </c>
      <c r="C66" s="388">
        <v>0.19354838709677419</v>
      </c>
      <c r="D66" s="388">
        <v>0.25</v>
      </c>
      <c r="E66" s="388">
        <v>0</v>
      </c>
      <c r="F66" s="388">
        <v>3.7037037037037035E-2</v>
      </c>
      <c r="G66" s="388">
        <v>0</v>
      </c>
      <c r="H66" s="388">
        <v>9.0322580645161285E-2</v>
      </c>
    </row>
    <row r="67" spans="1:8">
      <c r="A67" s="346" t="s">
        <v>885</v>
      </c>
      <c r="B67" s="78">
        <v>2.7027027027027029E-2</v>
      </c>
      <c r="C67" s="78">
        <v>3.2258064516129031E-2</v>
      </c>
      <c r="D67" s="78">
        <v>0.16666666666666666</v>
      </c>
      <c r="E67" s="78">
        <v>0</v>
      </c>
      <c r="F67" s="78">
        <v>0</v>
      </c>
      <c r="G67" s="78">
        <v>0</v>
      </c>
      <c r="H67" s="78">
        <v>2.5806451612903226E-2</v>
      </c>
    </row>
    <row r="68" spans="1:8">
      <c r="A68" s="346" t="s">
        <v>886</v>
      </c>
      <c r="B68" s="78">
        <v>0</v>
      </c>
      <c r="C68" s="78">
        <v>9.6774193548387094E-2</v>
      </c>
      <c r="D68" s="78">
        <v>8.3333333333333329E-2</v>
      </c>
      <c r="E68" s="78">
        <v>0.2</v>
      </c>
      <c r="F68" s="78">
        <v>3.7037037037037035E-2</v>
      </c>
      <c r="G68" s="78">
        <v>0</v>
      </c>
      <c r="H68" s="78">
        <v>5.1612903225806452E-2</v>
      </c>
    </row>
    <row r="69" spans="1:8">
      <c r="A69" s="346" t="s">
        <v>887</v>
      </c>
      <c r="B69" s="78">
        <v>0</v>
      </c>
      <c r="C69" s="78">
        <v>6.4516129032258063E-2</v>
      </c>
      <c r="D69" s="78">
        <v>8.3333333333333329E-2</v>
      </c>
      <c r="E69" s="78">
        <v>0</v>
      </c>
      <c r="F69" s="78">
        <v>0</v>
      </c>
      <c r="G69" s="78">
        <v>0</v>
      </c>
      <c r="H69" s="78">
        <v>1.935483870967742E-2</v>
      </c>
    </row>
    <row r="70" spans="1:8">
      <c r="A70" s="346" t="s">
        <v>888</v>
      </c>
      <c r="B70" s="78">
        <v>0</v>
      </c>
      <c r="C70" s="78">
        <v>0</v>
      </c>
      <c r="D70" s="78">
        <v>0</v>
      </c>
      <c r="E70" s="78">
        <v>0.1</v>
      </c>
      <c r="F70" s="78">
        <v>1.8518518518518517E-2</v>
      </c>
      <c r="G70" s="78">
        <v>0</v>
      </c>
      <c r="H70" s="78">
        <v>1.2903225806451613E-2</v>
      </c>
    </row>
    <row r="71" spans="1:8">
      <c r="A71" s="346" t="s">
        <v>889</v>
      </c>
      <c r="B71" s="78">
        <v>0</v>
      </c>
      <c r="C71" s="78">
        <v>0</v>
      </c>
      <c r="D71" s="78">
        <v>0</v>
      </c>
      <c r="E71" s="78">
        <v>0.1</v>
      </c>
      <c r="F71" s="78">
        <v>3.7037037037037035E-2</v>
      </c>
      <c r="G71" s="78">
        <v>0</v>
      </c>
      <c r="H71" s="78">
        <v>1.935483870967742E-2</v>
      </c>
    </row>
    <row r="72" spans="1:8">
      <c r="A72" s="346" t="s">
        <v>890</v>
      </c>
      <c r="B72" s="78">
        <v>0</v>
      </c>
      <c r="C72" s="78">
        <v>3.2258064516129031E-2</v>
      </c>
      <c r="D72" s="78">
        <v>0</v>
      </c>
      <c r="E72" s="78">
        <v>0.1</v>
      </c>
      <c r="F72" s="78">
        <v>3.7037037037037035E-2</v>
      </c>
      <c r="G72" s="78">
        <v>0</v>
      </c>
      <c r="H72" s="78">
        <v>2.5806451612903226E-2</v>
      </c>
    </row>
    <row r="73" spans="1:8">
      <c r="A73" s="346" t="s">
        <v>891</v>
      </c>
      <c r="B73" s="78">
        <v>0</v>
      </c>
      <c r="C73" s="78">
        <v>0</v>
      </c>
      <c r="D73" s="78">
        <v>0</v>
      </c>
      <c r="E73" s="78">
        <v>0</v>
      </c>
      <c r="F73" s="78">
        <v>1.8518518518518517E-2</v>
      </c>
      <c r="G73" s="78">
        <v>0</v>
      </c>
      <c r="H73" s="78">
        <v>6.4516129032258064E-3</v>
      </c>
    </row>
    <row r="74" spans="1:8">
      <c r="A74" s="346" t="s">
        <v>892</v>
      </c>
      <c r="B74" s="78">
        <v>0</v>
      </c>
      <c r="C74" s="78">
        <v>0</v>
      </c>
      <c r="D74" s="78">
        <v>0</v>
      </c>
      <c r="E74" s="78">
        <v>0</v>
      </c>
      <c r="F74" s="78">
        <v>5.5555555555555552E-2</v>
      </c>
      <c r="G74" s="78">
        <v>0</v>
      </c>
      <c r="H74" s="78">
        <v>1.935483870967742E-2</v>
      </c>
    </row>
    <row r="75" spans="1:8">
      <c r="A75" s="346" t="s">
        <v>893</v>
      </c>
      <c r="B75" s="78">
        <v>0</v>
      </c>
      <c r="C75" s="78">
        <v>0</v>
      </c>
      <c r="D75" s="78">
        <v>0</v>
      </c>
      <c r="E75" s="78">
        <v>0</v>
      </c>
      <c r="F75" s="78">
        <v>3.7037037037037035E-2</v>
      </c>
      <c r="G75" s="78">
        <v>0</v>
      </c>
      <c r="H75" s="78">
        <v>1.2903225806451613E-2</v>
      </c>
    </row>
    <row r="76" spans="1:8">
      <c r="A76" s="346" t="s">
        <v>894</v>
      </c>
      <c r="B76" s="78">
        <v>0</v>
      </c>
      <c r="C76" s="78">
        <v>0</v>
      </c>
      <c r="D76" s="78">
        <v>0</v>
      </c>
      <c r="E76" s="78">
        <v>0.3</v>
      </c>
      <c r="F76" s="78">
        <v>0.31481481481481483</v>
      </c>
      <c r="G76" s="78">
        <v>0</v>
      </c>
      <c r="H76" s="78">
        <v>0.12903225806451613</v>
      </c>
    </row>
    <row r="77" spans="1:8">
      <c r="A77" s="346" t="s">
        <v>895</v>
      </c>
      <c r="B77" s="78">
        <v>0</v>
      </c>
      <c r="C77" s="78">
        <v>0.12903225806451613</v>
      </c>
      <c r="D77" s="78">
        <v>0</v>
      </c>
      <c r="E77" s="78">
        <v>0</v>
      </c>
      <c r="F77" s="78">
        <v>9.2592592592592587E-2</v>
      </c>
      <c r="G77" s="78">
        <v>0</v>
      </c>
      <c r="H77" s="78">
        <v>5.8064516129032261E-2</v>
      </c>
    </row>
    <row r="78" spans="1:8">
      <c r="A78" s="346" t="s">
        <v>896</v>
      </c>
      <c r="B78" s="78">
        <v>0</v>
      </c>
      <c r="C78" s="78">
        <v>0</v>
      </c>
      <c r="D78" s="78">
        <v>0</v>
      </c>
      <c r="E78" s="78">
        <v>0</v>
      </c>
      <c r="F78" s="78">
        <v>0.1111111111111111</v>
      </c>
      <c r="G78" s="78">
        <v>0.45454545454545453</v>
      </c>
      <c r="H78" s="78">
        <v>7.0967741935483872E-2</v>
      </c>
    </row>
    <row r="79" spans="1:8">
      <c r="A79" s="346" t="s">
        <v>897</v>
      </c>
      <c r="B79" s="78">
        <v>0</v>
      </c>
      <c r="C79" s="78">
        <v>0</v>
      </c>
      <c r="D79" s="78">
        <v>0</v>
      </c>
      <c r="E79" s="78">
        <v>0</v>
      </c>
      <c r="F79" s="78">
        <v>5.5555555555555552E-2</v>
      </c>
      <c r="G79" s="78">
        <v>0</v>
      </c>
      <c r="H79" s="78">
        <v>1.935483870967742E-2</v>
      </c>
    </row>
    <row r="80" spans="1:8">
      <c r="A80" s="346" t="s">
        <v>898</v>
      </c>
      <c r="B80" s="78">
        <v>0</v>
      </c>
      <c r="C80" s="78">
        <v>0</v>
      </c>
      <c r="D80" s="78">
        <v>0</v>
      </c>
      <c r="E80" s="78">
        <v>0</v>
      </c>
      <c r="F80" s="78">
        <v>9.2592592592592587E-2</v>
      </c>
      <c r="G80" s="78">
        <v>0.45454545454545453</v>
      </c>
      <c r="H80" s="78">
        <v>6.4516129032258063E-2</v>
      </c>
    </row>
    <row r="81" spans="1:8">
      <c r="A81" s="346" t="s">
        <v>675</v>
      </c>
      <c r="B81" s="78">
        <v>1</v>
      </c>
      <c r="C81" s="78">
        <v>1</v>
      </c>
      <c r="D81" s="78">
        <v>1</v>
      </c>
      <c r="E81" s="78">
        <v>1</v>
      </c>
      <c r="F81" s="78">
        <v>1</v>
      </c>
      <c r="G81" s="78">
        <v>1</v>
      </c>
      <c r="H81" s="78">
        <v>1</v>
      </c>
    </row>
    <row r="85" spans="1:8">
      <c r="A85" s="346" t="s">
        <v>811</v>
      </c>
    </row>
    <row r="86" spans="1:8">
      <c r="A86" s="144" t="s">
        <v>880</v>
      </c>
      <c r="B86" s="144" t="s">
        <v>826</v>
      </c>
      <c r="C86"/>
      <c r="D86"/>
      <c r="E86"/>
      <c r="F86"/>
      <c r="G86"/>
      <c r="H86"/>
    </row>
    <row r="87" spans="1:8">
      <c r="A87" s="144" t="s">
        <v>674</v>
      </c>
      <c r="B87" s="131">
        <v>10</v>
      </c>
      <c r="C87" s="131">
        <v>11</v>
      </c>
      <c r="D87" s="131">
        <v>12</v>
      </c>
      <c r="E87" s="131">
        <v>20</v>
      </c>
      <c r="F87" s="131">
        <v>21</v>
      </c>
      <c r="G87" s="131">
        <v>22</v>
      </c>
      <c r="H87" s="131" t="s">
        <v>675</v>
      </c>
    </row>
    <row r="88" spans="1:8">
      <c r="A88" s="387" t="s">
        <v>881</v>
      </c>
      <c r="B88" s="388">
        <v>0.8</v>
      </c>
      <c r="C88" s="388">
        <v>0.22222222222222221</v>
      </c>
      <c r="D88" s="388">
        <v>0</v>
      </c>
      <c r="E88" s="388">
        <v>0</v>
      </c>
      <c r="F88" s="388">
        <v>0</v>
      </c>
      <c r="G88" s="388">
        <v>0</v>
      </c>
      <c r="H88" s="388">
        <v>0.14084507042253522</v>
      </c>
    </row>
    <row r="89" spans="1:8">
      <c r="A89" s="387" t="s">
        <v>882</v>
      </c>
      <c r="B89" s="388">
        <v>0.1</v>
      </c>
      <c r="C89" s="388">
        <v>0.1111111111111111</v>
      </c>
      <c r="D89" s="388">
        <v>0.5</v>
      </c>
      <c r="E89" s="388">
        <v>0.5</v>
      </c>
      <c r="F89" s="388">
        <v>2.2222222222222223E-2</v>
      </c>
      <c r="G89" s="388">
        <v>0.33333333333333331</v>
      </c>
      <c r="H89" s="388">
        <v>8.4507042253521125E-2</v>
      </c>
    </row>
    <row r="90" spans="1:8">
      <c r="A90" s="387" t="s">
        <v>884</v>
      </c>
      <c r="B90" s="388">
        <v>0</v>
      </c>
      <c r="C90" s="388">
        <v>0.22222222222222221</v>
      </c>
      <c r="D90" s="388">
        <v>0.5</v>
      </c>
      <c r="E90" s="388">
        <v>0</v>
      </c>
      <c r="F90" s="388">
        <v>6.6666666666666666E-2</v>
      </c>
      <c r="G90" s="388">
        <v>0</v>
      </c>
      <c r="H90" s="388">
        <v>8.4507042253521125E-2</v>
      </c>
    </row>
    <row r="91" spans="1:8">
      <c r="A91" s="346" t="s">
        <v>885</v>
      </c>
      <c r="B91" s="78">
        <v>0.1</v>
      </c>
      <c r="C91" s="78">
        <v>0.22222222222222221</v>
      </c>
      <c r="D91" s="78">
        <v>0</v>
      </c>
      <c r="E91" s="78">
        <v>0</v>
      </c>
      <c r="F91" s="78">
        <v>2.2222222222222223E-2</v>
      </c>
      <c r="G91" s="78">
        <v>0</v>
      </c>
      <c r="H91" s="78">
        <v>5.6338028169014086E-2</v>
      </c>
    </row>
    <row r="92" spans="1:8">
      <c r="A92" s="346" t="s">
        <v>886</v>
      </c>
      <c r="B92" s="78">
        <v>0</v>
      </c>
      <c r="C92" s="78">
        <v>0</v>
      </c>
      <c r="D92" s="78">
        <v>0</v>
      </c>
      <c r="E92" s="78">
        <v>0</v>
      </c>
      <c r="F92" s="78">
        <v>2.2222222222222223E-2</v>
      </c>
      <c r="G92" s="78">
        <v>0</v>
      </c>
      <c r="H92" s="78">
        <v>1.4084507042253521E-2</v>
      </c>
    </row>
    <row r="93" spans="1:8">
      <c r="A93" s="346" t="s">
        <v>887</v>
      </c>
      <c r="B93" s="78">
        <v>0</v>
      </c>
      <c r="C93" s="78">
        <v>0</v>
      </c>
      <c r="D93" s="78">
        <v>0</v>
      </c>
      <c r="E93" s="78">
        <v>0.5</v>
      </c>
      <c r="F93" s="78">
        <v>0.1111111111111111</v>
      </c>
      <c r="G93" s="78">
        <v>0</v>
      </c>
      <c r="H93" s="78">
        <v>8.4507042253521125E-2</v>
      </c>
    </row>
    <row r="94" spans="1:8">
      <c r="A94" s="346" t="s">
        <v>901</v>
      </c>
      <c r="B94" s="78">
        <v>0</v>
      </c>
      <c r="C94" s="78">
        <v>0</v>
      </c>
      <c r="D94" s="78">
        <v>0</v>
      </c>
      <c r="E94" s="78">
        <v>0</v>
      </c>
      <c r="F94" s="78">
        <v>4.4444444444444446E-2</v>
      </c>
      <c r="G94" s="78">
        <v>0</v>
      </c>
      <c r="H94" s="78">
        <v>2.8169014084507043E-2</v>
      </c>
    </row>
    <row r="95" spans="1:8">
      <c r="A95" s="346" t="s">
        <v>889</v>
      </c>
      <c r="B95" s="78">
        <v>0</v>
      </c>
      <c r="C95" s="78">
        <v>0</v>
      </c>
      <c r="D95" s="78">
        <v>0</v>
      </c>
      <c r="E95" s="78">
        <v>0</v>
      </c>
      <c r="F95" s="78">
        <v>4.4444444444444446E-2</v>
      </c>
      <c r="G95" s="78">
        <v>0</v>
      </c>
      <c r="H95" s="78">
        <v>2.8169014084507043E-2</v>
      </c>
    </row>
    <row r="96" spans="1:8">
      <c r="A96" s="346" t="s">
        <v>891</v>
      </c>
      <c r="B96" s="78">
        <v>0</v>
      </c>
      <c r="C96" s="78">
        <v>0</v>
      </c>
      <c r="D96" s="78">
        <v>0</v>
      </c>
      <c r="E96" s="78">
        <v>0</v>
      </c>
      <c r="F96" s="78">
        <v>2.2222222222222223E-2</v>
      </c>
      <c r="G96" s="78">
        <v>0</v>
      </c>
      <c r="H96" s="78">
        <v>1.4084507042253521E-2</v>
      </c>
    </row>
    <row r="97" spans="1:8">
      <c r="A97" s="346" t="s">
        <v>892</v>
      </c>
      <c r="B97" s="78">
        <v>0</v>
      </c>
      <c r="C97" s="78">
        <v>0</v>
      </c>
      <c r="D97" s="78">
        <v>0</v>
      </c>
      <c r="E97" s="78">
        <v>0</v>
      </c>
      <c r="F97" s="78">
        <v>6.6666666666666666E-2</v>
      </c>
      <c r="G97" s="78">
        <v>0</v>
      </c>
      <c r="H97" s="78">
        <v>4.2253521126760563E-2</v>
      </c>
    </row>
    <row r="98" spans="1:8">
      <c r="A98" s="346" t="s">
        <v>893</v>
      </c>
      <c r="B98" s="78">
        <v>0</v>
      </c>
      <c r="C98" s="78">
        <v>0</v>
      </c>
      <c r="D98" s="78">
        <v>0</v>
      </c>
      <c r="E98" s="78">
        <v>0</v>
      </c>
      <c r="F98" s="78">
        <v>0.13333333333333333</v>
      </c>
      <c r="G98" s="78">
        <v>0</v>
      </c>
      <c r="H98" s="78">
        <v>8.4507042253521125E-2</v>
      </c>
    </row>
    <row r="99" spans="1:8">
      <c r="A99" s="346" t="s">
        <v>894</v>
      </c>
      <c r="B99" s="78">
        <v>0</v>
      </c>
      <c r="C99" s="78">
        <v>0.1111111111111111</v>
      </c>
      <c r="D99" s="78">
        <v>0</v>
      </c>
      <c r="E99" s="78">
        <v>0</v>
      </c>
      <c r="F99" s="78">
        <v>0</v>
      </c>
      <c r="G99" s="78">
        <v>0</v>
      </c>
      <c r="H99" s="78">
        <v>1.4084507042253521E-2</v>
      </c>
    </row>
    <row r="100" spans="1:8">
      <c r="A100" s="346" t="s">
        <v>895</v>
      </c>
      <c r="B100" s="78">
        <v>0</v>
      </c>
      <c r="C100" s="78">
        <v>0</v>
      </c>
      <c r="D100" s="78">
        <v>0</v>
      </c>
      <c r="E100" s="78">
        <v>0</v>
      </c>
      <c r="F100" s="78">
        <v>2.2222222222222223E-2</v>
      </c>
      <c r="G100" s="78">
        <v>0</v>
      </c>
      <c r="H100" s="78">
        <v>1.4084507042253521E-2</v>
      </c>
    </row>
    <row r="101" spans="1:8">
      <c r="A101" s="346" t="s">
        <v>896</v>
      </c>
      <c r="B101" s="78">
        <v>0</v>
      </c>
      <c r="C101" s="78">
        <v>0</v>
      </c>
      <c r="D101" s="78">
        <v>0</v>
      </c>
      <c r="E101" s="78">
        <v>0</v>
      </c>
      <c r="F101" s="78">
        <v>0.1111111111111111</v>
      </c>
      <c r="G101" s="78">
        <v>0</v>
      </c>
      <c r="H101" s="78">
        <v>7.0422535211267609E-2</v>
      </c>
    </row>
    <row r="102" spans="1:8">
      <c r="A102" s="346" t="s">
        <v>900</v>
      </c>
      <c r="B102" s="78">
        <v>0</v>
      </c>
      <c r="C102" s="78">
        <v>0</v>
      </c>
      <c r="D102" s="78">
        <v>0</v>
      </c>
      <c r="E102" s="78">
        <v>0</v>
      </c>
      <c r="F102" s="78">
        <v>6.6666666666666666E-2</v>
      </c>
      <c r="G102" s="78">
        <v>0</v>
      </c>
      <c r="H102" s="78">
        <v>4.2253521126760563E-2</v>
      </c>
    </row>
    <row r="103" spans="1:8">
      <c r="A103" s="346" t="s">
        <v>897</v>
      </c>
      <c r="B103" s="78">
        <v>0</v>
      </c>
      <c r="C103" s="78">
        <v>0.1111111111111111</v>
      </c>
      <c r="D103" s="78">
        <v>0</v>
      </c>
      <c r="E103" s="78">
        <v>0</v>
      </c>
      <c r="F103" s="78">
        <v>2.2222222222222223E-2</v>
      </c>
      <c r="G103" s="78">
        <v>0</v>
      </c>
      <c r="H103" s="78">
        <v>2.8169014084507043E-2</v>
      </c>
    </row>
    <row r="104" spans="1:8">
      <c r="A104" s="346" t="s">
        <v>898</v>
      </c>
      <c r="B104" s="78">
        <v>0</v>
      </c>
      <c r="C104" s="78">
        <v>0</v>
      </c>
      <c r="D104" s="78">
        <v>0</v>
      </c>
      <c r="E104" s="78">
        <v>0</v>
      </c>
      <c r="F104" s="78">
        <v>0.22222222222222221</v>
      </c>
      <c r="G104" s="78">
        <v>0.66666666666666663</v>
      </c>
      <c r="H104" s="78">
        <v>0.16901408450704225</v>
      </c>
    </row>
    <row r="105" spans="1:8">
      <c r="A105" s="346" t="s">
        <v>675</v>
      </c>
      <c r="B105" s="78">
        <v>1</v>
      </c>
      <c r="C105" s="78">
        <v>1</v>
      </c>
      <c r="D105" s="78">
        <v>1</v>
      </c>
      <c r="E105" s="78">
        <v>1</v>
      </c>
      <c r="F105" s="78">
        <v>1</v>
      </c>
      <c r="G105" s="78">
        <v>1</v>
      </c>
      <c r="H105" s="78">
        <v>1</v>
      </c>
    </row>
    <row r="108" spans="1:8">
      <c r="A108" s="346" t="s">
        <v>854</v>
      </c>
    </row>
    <row r="109" spans="1:8">
      <c r="A109" s="144" t="s">
        <v>880</v>
      </c>
      <c r="B109" s="144" t="s">
        <v>826</v>
      </c>
      <c r="C109"/>
      <c r="D109"/>
      <c r="E109"/>
      <c r="F109"/>
      <c r="G109"/>
    </row>
    <row r="110" spans="1:8">
      <c r="A110" s="144" t="s">
        <v>674</v>
      </c>
      <c r="B110" s="131">
        <v>10</v>
      </c>
      <c r="C110" s="131">
        <v>11</v>
      </c>
      <c r="D110" s="131">
        <v>20</v>
      </c>
      <c r="E110" s="131">
        <v>21</v>
      </c>
      <c r="F110" s="131">
        <v>22</v>
      </c>
      <c r="G110" s="131" t="s">
        <v>675</v>
      </c>
    </row>
    <row r="111" spans="1:8">
      <c r="A111" s="387" t="s">
        <v>881</v>
      </c>
      <c r="B111" s="388">
        <v>0.18181818181818182</v>
      </c>
      <c r="C111" s="388">
        <v>0.33333333333333331</v>
      </c>
      <c r="D111" s="388">
        <v>1.8518518518518517E-2</v>
      </c>
      <c r="E111" s="388">
        <v>1.7857142857142856E-2</v>
      </c>
      <c r="F111" s="388">
        <v>0</v>
      </c>
      <c r="G111" s="388">
        <v>3.90625E-2</v>
      </c>
    </row>
    <row r="112" spans="1:8">
      <c r="A112" s="387" t="s">
        <v>882</v>
      </c>
      <c r="B112" s="388">
        <v>0.18181818181818182</v>
      </c>
      <c r="C112" s="388">
        <v>0.33333333333333331</v>
      </c>
      <c r="D112" s="388">
        <v>0</v>
      </c>
      <c r="E112" s="388">
        <v>1.7857142857142856E-2</v>
      </c>
      <c r="F112" s="388">
        <v>0.25</v>
      </c>
      <c r="G112" s="388">
        <v>3.90625E-2</v>
      </c>
    </row>
    <row r="113" spans="1:7">
      <c r="A113" s="387" t="s">
        <v>883</v>
      </c>
      <c r="B113" s="388">
        <v>0</v>
      </c>
      <c r="C113" s="388">
        <v>0.33333333333333331</v>
      </c>
      <c r="D113" s="388">
        <v>0.16666666666666666</v>
      </c>
      <c r="E113" s="388">
        <v>7.1428571428571425E-2</v>
      </c>
      <c r="F113" s="388">
        <v>0</v>
      </c>
      <c r="G113" s="388">
        <v>0.109375</v>
      </c>
    </row>
    <row r="114" spans="1:7">
      <c r="A114" s="387" t="s">
        <v>884</v>
      </c>
      <c r="B114" s="388">
        <v>0</v>
      </c>
      <c r="C114" s="388">
        <v>0</v>
      </c>
      <c r="D114" s="388">
        <v>0</v>
      </c>
      <c r="E114" s="388">
        <v>1.7857142857142856E-2</v>
      </c>
      <c r="F114" s="388">
        <v>0</v>
      </c>
      <c r="G114" s="388">
        <v>7.8125E-3</v>
      </c>
    </row>
    <row r="115" spans="1:7">
      <c r="A115" s="346" t="s">
        <v>885</v>
      </c>
      <c r="B115" s="78">
        <v>0</v>
      </c>
      <c r="C115" s="78">
        <v>0</v>
      </c>
      <c r="D115" s="78">
        <v>1.8518518518518517E-2</v>
      </c>
      <c r="E115" s="78">
        <v>5.3571428571428568E-2</v>
      </c>
      <c r="F115" s="78">
        <v>0</v>
      </c>
      <c r="G115" s="78">
        <v>3.125E-2</v>
      </c>
    </row>
    <row r="116" spans="1:7">
      <c r="A116" s="346" t="s">
        <v>886</v>
      </c>
      <c r="B116" s="78">
        <v>0.36363636363636365</v>
      </c>
      <c r="C116" s="78">
        <v>0</v>
      </c>
      <c r="D116" s="78">
        <v>3.7037037037037035E-2</v>
      </c>
      <c r="E116" s="78">
        <v>7.1428571428571425E-2</v>
      </c>
      <c r="F116" s="78">
        <v>0</v>
      </c>
      <c r="G116" s="78">
        <v>7.8125E-2</v>
      </c>
    </row>
    <row r="117" spans="1:7">
      <c r="A117" s="346" t="s">
        <v>889</v>
      </c>
      <c r="B117" s="78">
        <v>0.27272727272727271</v>
      </c>
      <c r="C117" s="78">
        <v>0</v>
      </c>
      <c r="D117" s="78">
        <v>0</v>
      </c>
      <c r="E117" s="78">
        <v>0</v>
      </c>
      <c r="F117" s="78">
        <v>0</v>
      </c>
      <c r="G117" s="78">
        <v>2.34375E-2</v>
      </c>
    </row>
    <row r="118" spans="1:7">
      <c r="A118" s="346" t="s">
        <v>890</v>
      </c>
      <c r="B118" s="78">
        <v>0</v>
      </c>
      <c r="C118" s="78">
        <v>0</v>
      </c>
      <c r="D118" s="78">
        <v>0.35185185185185186</v>
      </c>
      <c r="E118" s="78">
        <v>0.25</v>
      </c>
      <c r="F118" s="78">
        <v>0</v>
      </c>
      <c r="G118" s="78">
        <v>0.2578125</v>
      </c>
    </row>
    <row r="119" spans="1:7">
      <c r="A119" s="346" t="s">
        <v>896</v>
      </c>
      <c r="B119" s="78">
        <v>0</v>
      </c>
      <c r="C119" s="78">
        <v>0</v>
      </c>
      <c r="D119" s="78">
        <v>0.12962962962962962</v>
      </c>
      <c r="E119" s="78">
        <v>1.7857142857142856E-2</v>
      </c>
      <c r="F119" s="78">
        <v>0.25</v>
      </c>
      <c r="G119" s="78">
        <v>7.03125E-2</v>
      </c>
    </row>
    <row r="120" spans="1:7">
      <c r="A120" s="346" t="s">
        <v>898</v>
      </c>
      <c r="B120" s="78">
        <v>0</v>
      </c>
      <c r="C120" s="78">
        <v>0</v>
      </c>
      <c r="D120" s="78">
        <v>0.27777777777777779</v>
      </c>
      <c r="E120" s="78">
        <v>0.48214285714285715</v>
      </c>
      <c r="F120" s="78">
        <v>0.5</v>
      </c>
      <c r="G120" s="78">
        <v>0.34375</v>
      </c>
    </row>
    <row r="121" spans="1:7">
      <c r="A121" s="346" t="s">
        <v>675</v>
      </c>
      <c r="B121" s="78">
        <v>1</v>
      </c>
      <c r="C121" s="78">
        <v>1</v>
      </c>
      <c r="D121" s="78">
        <v>1</v>
      </c>
      <c r="E121" s="78">
        <v>1</v>
      </c>
      <c r="F121" s="78">
        <v>1</v>
      </c>
      <c r="G121" s="78">
        <v>1</v>
      </c>
    </row>
    <row r="126" spans="1:7">
      <c r="A126" s="346" t="s">
        <v>760</v>
      </c>
    </row>
    <row r="127" spans="1:7">
      <c r="A127" s="144" t="s">
        <v>880</v>
      </c>
      <c r="B127" s="144" t="s">
        <v>826</v>
      </c>
      <c r="C127"/>
      <c r="D127"/>
      <c r="E127"/>
      <c r="F127"/>
      <c r="G127"/>
    </row>
    <row r="128" spans="1:7">
      <c r="A128" s="144" t="s">
        <v>674</v>
      </c>
      <c r="B128" s="131">
        <v>11</v>
      </c>
      <c r="C128" s="131">
        <v>12</v>
      </c>
      <c r="D128" s="131">
        <v>20</v>
      </c>
      <c r="E128" s="131">
        <v>21</v>
      </c>
      <c r="F128" s="131">
        <v>22</v>
      </c>
      <c r="G128" s="131" t="s">
        <v>675</v>
      </c>
    </row>
    <row r="129" spans="1:8">
      <c r="A129" s="387" t="s">
        <v>881</v>
      </c>
      <c r="B129" s="388">
        <v>0</v>
      </c>
      <c r="C129" s="388">
        <v>0</v>
      </c>
      <c r="D129" s="388">
        <v>0</v>
      </c>
      <c r="E129" s="388">
        <v>4.5454545454545456E-2</v>
      </c>
      <c r="F129" s="388">
        <v>0</v>
      </c>
      <c r="G129" s="388">
        <v>1.4285714285714285E-2</v>
      </c>
    </row>
    <row r="130" spans="1:8">
      <c r="A130" s="387" t="s">
        <v>882</v>
      </c>
      <c r="B130" s="388">
        <v>0</v>
      </c>
      <c r="C130" s="388">
        <v>0</v>
      </c>
      <c r="D130" s="388">
        <v>2.8571428571428571E-2</v>
      </c>
      <c r="E130" s="388">
        <v>4.5454545454545456E-2</v>
      </c>
      <c r="F130" s="388">
        <v>0.25</v>
      </c>
      <c r="G130" s="388">
        <v>5.7142857142857141E-2</v>
      </c>
    </row>
    <row r="131" spans="1:8">
      <c r="A131" s="346" t="s">
        <v>886</v>
      </c>
      <c r="B131" s="78">
        <v>0</v>
      </c>
      <c r="C131" s="78">
        <v>0</v>
      </c>
      <c r="D131" s="78">
        <v>0</v>
      </c>
      <c r="E131" s="78">
        <v>4.5454545454545456E-2</v>
      </c>
      <c r="F131" s="78">
        <v>0</v>
      </c>
      <c r="G131" s="78">
        <v>1.4285714285714285E-2</v>
      </c>
    </row>
    <row r="132" spans="1:8">
      <c r="A132" s="346" t="s">
        <v>901</v>
      </c>
      <c r="B132" s="78">
        <v>0</v>
      </c>
      <c r="C132" s="78">
        <v>0</v>
      </c>
      <c r="D132" s="78">
        <v>0</v>
      </c>
      <c r="E132" s="78">
        <v>9.0909090909090912E-2</v>
      </c>
      <c r="F132" s="78">
        <v>0</v>
      </c>
      <c r="G132" s="78">
        <v>2.8571428571428571E-2</v>
      </c>
    </row>
    <row r="133" spans="1:8">
      <c r="A133" s="346" t="s">
        <v>895</v>
      </c>
      <c r="B133" s="78">
        <v>0.5</v>
      </c>
      <c r="C133" s="78">
        <v>0</v>
      </c>
      <c r="D133" s="78">
        <v>0</v>
      </c>
      <c r="E133" s="78">
        <v>0</v>
      </c>
      <c r="F133" s="78">
        <v>0</v>
      </c>
      <c r="G133" s="78">
        <v>1.4285714285714285E-2</v>
      </c>
    </row>
    <row r="134" spans="1:8">
      <c r="A134" s="346" t="s">
        <v>900</v>
      </c>
      <c r="B134" s="78">
        <v>0.5</v>
      </c>
      <c r="C134" s="78">
        <v>1</v>
      </c>
      <c r="D134" s="78">
        <v>0</v>
      </c>
      <c r="E134" s="78">
        <v>0</v>
      </c>
      <c r="F134" s="78">
        <v>0</v>
      </c>
      <c r="G134" s="78">
        <v>5.7142857142857141E-2</v>
      </c>
    </row>
    <row r="135" spans="1:8">
      <c r="A135" s="346" t="s">
        <v>898</v>
      </c>
      <c r="B135" s="78">
        <v>0</v>
      </c>
      <c r="C135" s="78">
        <v>0</v>
      </c>
      <c r="D135" s="78">
        <v>0.97142857142857142</v>
      </c>
      <c r="E135" s="78">
        <v>0.77272727272727271</v>
      </c>
      <c r="F135" s="78">
        <v>0.75</v>
      </c>
      <c r="G135" s="78">
        <v>0.81428571428571428</v>
      </c>
    </row>
    <row r="136" spans="1:8">
      <c r="A136" s="346" t="s">
        <v>675</v>
      </c>
      <c r="B136" s="78">
        <v>1</v>
      </c>
      <c r="C136" s="78">
        <v>1</v>
      </c>
      <c r="D136" s="78">
        <v>1</v>
      </c>
      <c r="E136" s="78">
        <v>1</v>
      </c>
      <c r="F136" s="78">
        <v>1</v>
      </c>
      <c r="G136" s="78">
        <v>1</v>
      </c>
    </row>
    <row r="143" spans="1:8" ht="14.25" customHeight="1">
      <c r="A143" s="346" t="s">
        <v>761</v>
      </c>
    </row>
    <row r="144" spans="1:8">
      <c r="A144" s="144" t="s">
        <v>880</v>
      </c>
      <c r="B144" s="144" t="s">
        <v>826</v>
      </c>
      <c r="C144"/>
      <c r="D144"/>
      <c r="E144"/>
      <c r="F144"/>
      <c r="G144"/>
      <c r="H144"/>
    </row>
    <row r="145" spans="1:8">
      <c r="A145" s="144" t="s">
        <v>674</v>
      </c>
      <c r="B145" s="131">
        <v>10</v>
      </c>
      <c r="C145" s="131">
        <v>11</v>
      </c>
      <c r="D145" s="131">
        <v>12</v>
      </c>
      <c r="E145" s="131">
        <v>20</v>
      </c>
      <c r="F145" s="131">
        <v>21</v>
      </c>
      <c r="G145" s="131">
        <v>22</v>
      </c>
      <c r="H145" s="131" t="s">
        <v>675</v>
      </c>
    </row>
    <row r="146" spans="1:8">
      <c r="A146" s="387" t="s">
        <v>882</v>
      </c>
      <c r="B146" s="388">
        <v>0</v>
      </c>
      <c r="C146" s="388">
        <v>0</v>
      </c>
      <c r="D146" s="388">
        <v>0</v>
      </c>
      <c r="E146" s="388">
        <v>0.5714285714285714</v>
      </c>
      <c r="F146" s="388">
        <v>0.18181818181818182</v>
      </c>
      <c r="G146" s="388">
        <v>0.2</v>
      </c>
      <c r="H146" s="388">
        <v>0.21875</v>
      </c>
    </row>
    <row r="147" spans="1:8">
      <c r="A147" s="387" t="s">
        <v>883</v>
      </c>
      <c r="B147" s="388">
        <v>0</v>
      </c>
      <c r="C147" s="388">
        <v>0</v>
      </c>
      <c r="D147" s="388">
        <v>0</v>
      </c>
      <c r="E147" s="388">
        <v>0.14285714285714285</v>
      </c>
      <c r="F147" s="388">
        <v>9.0909090909090912E-2</v>
      </c>
      <c r="G147" s="388">
        <v>0</v>
      </c>
      <c r="H147" s="388">
        <v>6.25E-2</v>
      </c>
    </row>
    <row r="148" spans="1:8">
      <c r="A148" s="387" t="s">
        <v>884</v>
      </c>
      <c r="B148" s="388">
        <v>0.2</v>
      </c>
      <c r="C148" s="388">
        <v>0.5</v>
      </c>
      <c r="D148" s="388">
        <v>0</v>
      </c>
      <c r="E148" s="388">
        <v>0</v>
      </c>
      <c r="F148" s="388">
        <v>0</v>
      </c>
      <c r="G148" s="388">
        <v>0</v>
      </c>
      <c r="H148" s="388">
        <v>6.25E-2</v>
      </c>
    </row>
    <row r="149" spans="1:8">
      <c r="A149" s="346" t="s">
        <v>885</v>
      </c>
      <c r="B149" s="78">
        <v>0</v>
      </c>
      <c r="C149" s="78">
        <v>0</v>
      </c>
      <c r="D149" s="78">
        <v>0</v>
      </c>
      <c r="E149" s="78">
        <v>0.14285714285714285</v>
      </c>
      <c r="F149" s="78">
        <v>0</v>
      </c>
      <c r="G149" s="78">
        <v>0</v>
      </c>
      <c r="H149" s="78">
        <v>3.125E-2</v>
      </c>
    </row>
    <row r="150" spans="1:8">
      <c r="A150" s="346" t="s">
        <v>888</v>
      </c>
      <c r="B150" s="78">
        <v>0</v>
      </c>
      <c r="C150" s="78">
        <v>0</v>
      </c>
      <c r="D150" s="78">
        <v>0</v>
      </c>
      <c r="E150" s="78">
        <v>0</v>
      </c>
      <c r="F150" s="78">
        <v>9.0909090909090912E-2</v>
      </c>
      <c r="G150" s="78">
        <v>0</v>
      </c>
      <c r="H150" s="78">
        <v>3.125E-2</v>
      </c>
    </row>
    <row r="151" spans="1:8">
      <c r="A151" s="346" t="s">
        <v>901</v>
      </c>
      <c r="B151" s="78">
        <v>0.2</v>
      </c>
      <c r="C151" s="78">
        <v>0</v>
      </c>
      <c r="D151" s="78">
        <v>0</v>
      </c>
      <c r="E151" s="78">
        <v>0</v>
      </c>
      <c r="F151" s="78">
        <v>0</v>
      </c>
      <c r="G151" s="78">
        <v>0</v>
      </c>
      <c r="H151" s="78">
        <v>3.125E-2</v>
      </c>
    </row>
    <row r="152" spans="1:8">
      <c r="A152" s="346" t="s">
        <v>889</v>
      </c>
      <c r="B152" s="78">
        <v>0.4</v>
      </c>
      <c r="C152" s="78">
        <v>0.5</v>
      </c>
      <c r="D152" s="78">
        <v>0</v>
      </c>
      <c r="E152" s="78">
        <v>0</v>
      </c>
      <c r="F152" s="78">
        <v>0</v>
      </c>
      <c r="G152" s="78">
        <v>0</v>
      </c>
      <c r="H152" s="78">
        <v>9.375E-2</v>
      </c>
    </row>
    <row r="153" spans="1:8">
      <c r="A153" s="346" t="s">
        <v>891</v>
      </c>
      <c r="B153" s="78">
        <v>0.2</v>
      </c>
      <c r="C153" s="78">
        <v>0</v>
      </c>
      <c r="D153" s="78">
        <v>0.5</v>
      </c>
      <c r="E153" s="78">
        <v>0</v>
      </c>
      <c r="F153" s="78">
        <v>0</v>
      </c>
      <c r="G153" s="78">
        <v>0</v>
      </c>
      <c r="H153" s="78">
        <v>6.25E-2</v>
      </c>
    </row>
    <row r="154" spans="1:8">
      <c r="A154" s="346" t="s">
        <v>895</v>
      </c>
      <c r="B154" s="78">
        <v>0</v>
      </c>
      <c r="C154" s="78">
        <v>0</v>
      </c>
      <c r="D154" s="78">
        <v>0</v>
      </c>
      <c r="E154" s="78">
        <v>0</v>
      </c>
      <c r="F154" s="78">
        <v>9.0909090909090912E-2</v>
      </c>
      <c r="G154" s="78">
        <v>0</v>
      </c>
      <c r="H154" s="78">
        <v>3.125E-2</v>
      </c>
    </row>
    <row r="155" spans="1:8">
      <c r="A155" s="346" t="s">
        <v>896</v>
      </c>
      <c r="B155" s="78">
        <v>0</v>
      </c>
      <c r="C155" s="78">
        <v>0</v>
      </c>
      <c r="D155" s="78">
        <v>0.5</v>
      </c>
      <c r="E155" s="78">
        <v>0</v>
      </c>
      <c r="F155" s="78">
        <v>0</v>
      </c>
      <c r="G155" s="78">
        <v>0</v>
      </c>
      <c r="H155" s="78">
        <v>3.125E-2</v>
      </c>
    </row>
    <row r="156" spans="1:8">
      <c r="A156" s="346" t="s">
        <v>897</v>
      </c>
      <c r="B156" s="78">
        <v>0</v>
      </c>
      <c r="C156" s="78">
        <v>0</v>
      </c>
      <c r="D156" s="78">
        <v>0</v>
      </c>
      <c r="E156" s="78">
        <v>0.14285714285714285</v>
      </c>
      <c r="F156" s="78">
        <v>9.0909090909090912E-2</v>
      </c>
      <c r="G156" s="78">
        <v>0</v>
      </c>
      <c r="H156" s="78">
        <v>6.25E-2</v>
      </c>
    </row>
    <row r="157" spans="1:8">
      <c r="A157" s="346" t="s">
        <v>898</v>
      </c>
      <c r="B157" s="78">
        <v>0</v>
      </c>
      <c r="C157" s="78">
        <v>0</v>
      </c>
      <c r="D157" s="78">
        <v>0</v>
      </c>
      <c r="E157" s="78">
        <v>0</v>
      </c>
      <c r="F157" s="78">
        <v>0.45454545454545453</v>
      </c>
      <c r="G157" s="78">
        <v>0.8</v>
      </c>
      <c r="H157" s="78">
        <v>0.28125</v>
      </c>
    </row>
    <row r="158" spans="1:8">
      <c r="A158" s="346" t="s">
        <v>675</v>
      </c>
      <c r="B158" s="78">
        <v>1</v>
      </c>
      <c r="C158" s="78">
        <v>1</v>
      </c>
      <c r="D158" s="78">
        <v>1</v>
      </c>
      <c r="E158" s="78">
        <v>1</v>
      </c>
      <c r="F158" s="78">
        <v>1</v>
      </c>
      <c r="G158" s="78">
        <v>1</v>
      </c>
      <c r="H158" s="78">
        <v>1</v>
      </c>
    </row>
    <row r="160" spans="1:8" ht="31.5">
      <c r="A160" s="368"/>
    </row>
    <row r="176" spans="1:1" ht="31.5">
      <c r="A176" s="368"/>
    </row>
    <row r="184" spans="1:9" ht="31.5">
      <c r="A184" s="379"/>
      <c r="B184" s="380"/>
      <c r="C184" s="380"/>
      <c r="D184" s="380"/>
      <c r="E184" s="380"/>
      <c r="F184" s="380"/>
      <c r="G184" s="380"/>
      <c r="H184" s="380"/>
      <c r="I184" s="385"/>
    </row>
    <row r="185" spans="1:9">
      <c r="A185" s="380"/>
      <c r="B185" s="380"/>
      <c r="C185" s="380"/>
      <c r="D185" s="380"/>
      <c r="E185" s="380"/>
      <c r="F185" s="380"/>
      <c r="G185" s="380"/>
      <c r="H185" s="380"/>
      <c r="I185" s="380"/>
    </row>
    <row r="186" spans="1:9">
      <c r="A186" s="380"/>
      <c r="B186" s="380"/>
      <c r="C186" s="380"/>
      <c r="D186" s="380"/>
      <c r="E186" s="380"/>
      <c r="F186" s="380"/>
      <c r="G186" s="380"/>
      <c r="H186" s="380"/>
      <c r="I186" s="380"/>
    </row>
    <row r="187" spans="1:9">
      <c r="A187" s="380"/>
      <c r="B187" s="380"/>
      <c r="C187" s="380"/>
      <c r="D187" s="380"/>
      <c r="E187" s="380"/>
      <c r="F187" s="380"/>
      <c r="G187" s="380"/>
      <c r="H187" s="380"/>
      <c r="I187" s="380"/>
    </row>
    <row r="188" spans="1:9">
      <c r="A188" s="380"/>
      <c r="B188" s="380"/>
      <c r="C188" s="380"/>
      <c r="D188" s="380"/>
      <c r="E188" s="380"/>
      <c r="F188" s="380"/>
      <c r="G188" s="380"/>
      <c r="H188" s="380"/>
      <c r="I188" s="380"/>
    </row>
    <row r="189" spans="1:9">
      <c r="A189" s="380"/>
      <c r="B189" s="380"/>
      <c r="C189" s="380"/>
      <c r="D189" s="380"/>
      <c r="E189" s="380"/>
      <c r="F189" s="380"/>
      <c r="G189" s="380"/>
      <c r="H189" s="380"/>
      <c r="I189" s="380"/>
    </row>
    <row r="190" spans="1:9">
      <c r="A190" s="380"/>
      <c r="B190" s="380"/>
      <c r="C190" s="380"/>
      <c r="D190" s="380"/>
      <c r="E190" s="380"/>
      <c r="F190" s="380"/>
      <c r="G190" s="380"/>
      <c r="H190" s="380"/>
      <c r="I190" s="380"/>
    </row>
    <row r="191" spans="1:9">
      <c r="A191" s="380"/>
      <c r="B191" s="380"/>
      <c r="C191" s="380"/>
      <c r="D191" s="380"/>
      <c r="E191" s="380"/>
      <c r="F191" s="380"/>
      <c r="G191" s="380"/>
      <c r="H191" s="380"/>
      <c r="I191" s="380"/>
    </row>
    <row r="192" spans="1:9">
      <c r="A192" s="380"/>
      <c r="B192" s="380"/>
      <c r="C192" s="380"/>
      <c r="D192" s="380"/>
      <c r="E192" s="380"/>
      <c r="F192" s="380"/>
      <c r="G192" s="380"/>
      <c r="H192" s="380"/>
      <c r="I192" s="380"/>
    </row>
    <row r="193" spans="1:9" ht="31.5">
      <c r="A193" s="368"/>
      <c r="B193" s="380"/>
      <c r="C193" s="380"/>
      <c r="D193" s="380"/>
      <c r="E193" s="380"/>
      <c r="F193" s="380"/>
      <c r="G193" s="380"/>
      <c r="H193" s="380"/>
      <c r="I193" s="380"/>
    </row>
    <row r="194" spans="1:9">
      <c r="A194" s="380"/>
      <c r="B194" s="380"/>
      <c r="C194" s="380"/>
      <c r="D194" s="380"/>
      <c r="E194" s="380"/>
      <c r="F194" s="380"/>
      <c r="G194" s="380"/>
      <c r="H194" s="380"/>
      <c r="I194" s="380"/>
    </row>
    <row r="195" spans="1:9">
      <c r="A195" s="380"/>
      <c r="B195" s="380"/>
      <c r="C195" s="380"/>
      <c r="D195" s="380"/>
      <c r="E195" s="380"/>
      <c r="F195" s="380"/>
      <c r="G195" s="380"/>
      <c r="H195" s="380"/>
      <c r="I195" s="380"/>
    </row>
    <row r="196" spans="1:9">
      <c r="A196" s="380"/>
      <c r="B196" s="380"/>
      <c r="C196" s="380"/>
      <c r="D196" s="380"/>
      <c r="E196" s="380"/>
      <c r="F196" s="380"/>
      <c r="G196" s="380"/>
      <c r="H196" s="380"/>
      <c r="I196" s="380"/>
    </row>
    <row r="197" spans="1:9">
      <c r="A197" s="380"/>
      <c r="B197" s="380"/>
      <c r="C197" s="380"/>
      <c r="D197" s="380"/>
      <c r="E197" s="380"/>
      <c r="F197" s="380"/>
      <c r="G197" s="380"/>
      <c r="H197" s="380"/>
      <c r="I197" s="380"/>
    </row>
    <row r="198" spans="1:9">
      <c r="A198" s="380"/>
      <c r="B198" s="380"/>
      <c r="C198" s="380"/>
      <c r="D198" s="380"/>
      <c r="E198" s="380"/>
      <c r="F198" s="380"/>
      <c r="G198" s="380"/>
      <c r="H198" s="380"/>
      <c r="I198" s="380"/>
    </row>
    <row r="199" spans="1:9">
      <c r="A199" s="380"/>
      <c r="B199" s="380"/>
      <c r="C199" s="380"/>
      <c r="D199" s="380"/>
      <c r="E199" s="380"/>
      <c r="F199" s="380"/>
      <c r="G199" s="380"/>
      <c r="H199" s="380"/>
      <c r="I199" s="380"/>
    </row>
    <row r="200" spans="1:9">
      <c r="A200" s="380"/>
      <c r="B200" s="380"/>
      <c r="C200" s="380"/>
      <c r="D200" s="380"/>
      <c r="E200" s="380"/>
      <c r="F200" s="380"/>
      <c r="G200" s="380"/>
      <c r="H200" s="380"/>
      <c r="I200" s="380"/>
    </row>
    <row r="201" spans="1:9">
      <c r="A201" s="380"/>
      <c r="B201" s="380"/>
      <c r="C201" s="380"/>
      <c r="D201" s="380"/>
      <c r="E201" s="380"/>
      <c r="F201" s="380"/>
      <c r="G201" s="380"/>
      <c r="H201" s="380"/>
      <c r="I201" s="380"/>
    </row>
    <row r="202" spans="1:9">
      <c r="A202" s="380"/>
      <c r="B202" s="380"/>
      <c r="C202" s="380"/>
      <c r="D202" s="380"/>
      <c r="E202" s="380"/>
      <c r="F202" s="380"/>
      <c r="G202" s="380"/>
      <c r="H202" s="380"/>
      <c r="I202" s="380"/>
    </row>
    <row r="203" spans="1:9" ht="31.5">
      <c r="A203" s="379"/>
      <c r="B203" s="380"/>
      <c r="C203" s="380"/>
      <c r="D203" s="380"/>
      <c r="E203" s="380"/>
      <c r="F203" s="380"/>
      <c r="G203" s="380"/>
      <c r="H203" s="380"/>
      <c r="I203" s="380"/>
    </row>
    <row r="204" spans="1:9">
      <c r="A204" s="380"/>
      <c r="B204" s="380"/>
      <c r="C204" s="380"/>
      <c r="D204" s="380"/>
      <c r="E204" s="380"/>
      <c r="F204" s="380"/>
      <c r="G204" s="380"/>
      <c r="H204" s="380"/>
      <c r="I204" s="380"/>
    </row>
    <row r="205" spans="1:9">
      <c r="A205" s="380"/>
      <c r="B205" s="380"/>
      <c r="C205" s="380"/>
      <c r="D205" s="380"/>
      <c r="E205" s="380"/>
      <c r="F205" s="380"/>
      <c r="G205" s="380"/>
      <c r="H205" s="380"/>
      <c r="I205" s="380"/>
    </row>
    <row r="206" spans="1:9">
      <c r="A206" s="380"/>
      <c r="B206" s="380"/>
      <c r="C206" s="380"/>
      <c r="D206" s="380"/>
      <c r="E206" s="380"/>
      <c r="F206" s="380"/>
      <c r="G206" s="380"/>
      <c r="H206" s="380"/>
      <c r="I206" s="380"/>
    </row>
    <row r="207" spans="1:9">
      <c r="A207" s="380"/>
      <c r="B207" s="380"/>
      <c r="C207" s="380"/>
      <c r="D207" s="380"/>
      <c r="E207" s="380"/>
      <c r="F207" s="380"/>
      <c r="G207" s="380"/>
      <c r="H207" s="380"/>
      <c r="I207" s="380"/>
    </row>
    <row r="208" spans="1:9">
      <c r="A208" s="380"/>
      <c r="B208" s="380"/>
      <c r="C208" s="380"/>
      <c r="D208" s="380"/>
      <c r="E208" s="380"/>
      <c r="F208" s="380"/>
      <c r="G208" s="380"/>
      <c r="H208" s="380"/>
      <c r="I208" s="380"/>
    </row>
    <row r="209" spans="1:9">
      <c r="A209" s="380"/>
      <c r="B209" s="380"/>
      <c r="C209" s="380"/>
      <c r="D209" s="380"/>
      <c r="E209" s="380"/>
      <c r="F209" s="380"/>
      <c r="G209" s="380"/>
      <c r="H209" s="380"/>
      <c r="I209" s="380"/>
    </row>
    <row r="210" spans="1:9">
      <c r="A210" s="380"/>
      <c r="B210" s="380"/>
      <c r="C210" s="380"/>
      <c r="D210" s="380"/>
      <c r="E210" s="380"/>
      <c r="F210" s="380"/>
      <c r="G210" s="380"/>
      <c r="H210" s="380"/>
      <c r="I210" s="380"/>
    </row>
  </sheetData>
  <conditionalFormatting sqref="V31:AD38">
    <cfRule type="cellIs" dxfId="71" priority="1" operator="lessThanOrEqual">
      <formula>0.2</formula>
    </cfRule>
    <cfRule type="cellIs" dxfId="70" priority="2" operator="greaterThanOrEqual">
      <formula>0.75</formula>
    </cfRule>
    <cfRule type="cellIs" dxfId="69" priority="3" operator="greaterThanOrEqual">
      <formula>0.5</formula>
    </cfRule>
  </conditionalFormatting>
  <pageMargins left="0.7" right="0.7" top="0.75" bottom="0.75" header="0.3" footer="0.3"/>
  <pageSetup paperSize="9" scale="85" orientation="portrait" r:id="rId9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33CC"/>
  </sheetPr>
  <dimension ref="A1:AE210"/>
  <sheetViews>
    <sheetView view="pageBreakPreview" zoomScale="50" zoomScaleNormal="80" zoomScaleSheetLayoutView="50" workbookViewId="0">
      <selection activeCell="AA48" sqref="AA48"/>
    </sheetView>
  </sheetViews>
  <sheetFormatPr defaultRowHeight="15"/>
  <cols>
    <col min="1" max="1" width="30.140625" style="341" customWidth="1"/>
    <col min="2" max="2" width="16.7109375" style="341" bestFit="1" customWidth="1"/>
    <col min="3" max="7" width="3.42578125" style="341" customWidth="1"/>
    <col min="8" max="8" width="11.5703125" style="341" customWidth="1"/>
    <col min="9" max="11" width="9.140625" style="341" customWidth="1"/>
    <col min="12" max="12" width="7.85546875" style="341" customWidth="1"/>
    <col min="13" max="13" width="10.140625" style="341" customWidth="1"/>
    <col min="14" max="19" width="9.140625" style="341"/>
    <col min="20" max="20" width="5.42578125" style="341" bestFit="1" customWidth="1"/>
    <col min="21" max="21" width="3.140625" style="341" customWidth="1"/>
    <col min="22" max="22" width="10.42578125" style="341" customWidth="1"/>
    <col min="23" max="28" width="9.140625" style="341"/>
    <col min="29" max="29" width="6" style="341" bestFit="1" customWidth="1"/>
    <col min="30" max="16384" width="9.140625" style="341"/>
  </cols>
  <sheetData>
    <row r="1" spans="1:30" ht="31.5">
      <c r="M1" s="399" t="s">
        <v>925</v>
      </c>
    </row>
    <row r="5" spans="1:30"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30">
      <c r="A6" s="341" t="s">
        <v>755</v>
      </c>
      <c r="L6" s="252"/>
      <c r="M6" s="252" t="s">
        <v>766</v>
      </c>
      <c r="N6" s="318" t="s">
        <v>849</v>
      </c>
      <c r="O6" s="318" t="s">
        <v>828</v>
      </c>
      <c r="P6" s="318" t="s">
        <v>829</v>
      </c>
      <c r="Q6" s="318" t="s">
        <v>830</v>
      </c>
      <c r="R6" s="318" t="s">
        <v>831</v>
      </c>
      <c r="S6" s="318" t="s">
        <v>832</v>
      </c>
      <c r="U6" s="252"/>
      <c r="V6" s="252" t="s">
        <v>813</v>
      </c>
      <c r="W6" s="318" t="s">
        <v>849</v>
      </c>
      <c r="X6" s="318" t="s">
        <v>828</v>
      </c>
      <c r="Y6" s="318" t="s">
        <v>829</v>
      </c>
      <c r="Z6" s="318" t="s">
        <v>830</v>
      </c>
      <c r="AA6" s="318" t="s">
        <v>831</v>
      </c>
      <c r="AB6" s="318" t="s">
        <v>832</v>
      </c>
      <c r="AC6" s="252"/>
      <c r="AD6" s="252"/>
    </row>
    <row r="7" spans="1:30">
      <c r="A7" s="144" t="s">
        <v>880</v>
      </c>
      <c r="B7" s="144" t="s">
        <v>826</v>
      </c>
      <c r="C7"/>
      <c r="D7"/>
      <c r="E7"/>
      <c r="F7"/>
      <c r="G7"/>
      <c r="H7"/>
      <c r="L7" s="252"/>
      <c r="M7" s="316" t="s">
        <v>851</v>
      </c>
      <c r="N7" s="315">
        <f>SUM(B9:B10)/$J$23</f>
        <v>0.26666666666666666</v>
      </c>
      <c r="O7" s="315">
        <f t="shared" ref="O7:P7" si="0">SUM(C9:C10)/$J$23</f>
        <v>0</v>
      </c>
      <c r="P7" s="315">
        <f t="shared" si="0"/>
        <v>0</v>
      </c>
      <c r="Q7" s="315">
        <f>SUM(E9:E10)/$K$23</f>
        <v>1.3698630136986301E-2</v>
      </c>
      <c r="R7" s="315">
        <f t="shared" ref="R7:S7" si="1">SUM(F9:F10)/$K$23</f>
        <v>1.3698630136986301E-2</v>
      </c>
      <c r="S7" s="315">
        <f t="shared" si="1"/>
        <v>0</v>
      </c>
      <c r="T7" s="324"/>
      <c r="U7" s="324"/>
      <c r="V7" s="314" t="s">
        <v>847</v>
      </c>
      <c r="W7" s="312">
        <f>SUM(B29:B31)/$J$36</f>
        <v>0.52941176470588236</v>
      </c>
      <c r="X7" s="312">
        <f t="shared" ref="X7:Y7" si="2">SUM(C29:C31)/$J$36</f>
        <v>0.35294117647058826</v>
      </c>
      <c r="Y7" s="312">
        <f t="shared" si="2"/>
        <v>0.11764705882352941</v>
      </c>
      <c r="Z7" s="312">
        <f>SUM(E29:E31)/$K$36</f>
        <v>0</v>
      </c>
      <c r="AA7" s="312">
        <f t="shared" ref="AA7:AB7" si="3">SUM(F29:F31)/$K$36</f>
        <v>0</v>
      </c>
      <c r="AB7" s="312">
        <f t="shared" si="3"/>
        <v>0</v>
      </c>
      <c r="AC7" s="324"/>
      <c r="AD7" s="252"/>
    </row>
    <row r="8" spans="1:30">
      <c r="A8" s="144" t="s">
        <v>674</v>
      </c>
      <c r="B8" s="131">
        <v>10</v>
      </c>
      <c r="C8" s="131">
        <v>11</v>
      </c>
      <c r="D8" s="131">
        <v>12</v>
      </c>
      <c r="E8" s="131">
        <v>20</v>
      </c>
      <c r="F8" s="131">
        <v>21</v>
      </c>
      <c r="G8" s="131">
        <v>22</v>
      </c>
      <c r="H8" s="131" t="s">
        <v>675</v>
      </c>
      <c r="L8" s="252"/>
      <c r="M8" s="18" t="s">
        <v>852</v>
      </c>
      <c r="N8" s="55">
        <f>SUM(B11:B20)/$J$23</f>
        <v>0.2</v>
      </c>
      <c r="O8" s="55">
        <f t="shared" ref="O8:P8" si="4">SUM(C11:C20)/$J$23</f>
        <v>0.4</v>
      </c>
      <c r="P8" s="55">
        <f t="shared" si="4"/>
        <v>0.13333333333333333</v>
      </c>
      <c r="Q8" s="55">
        <f>SUM(E11:E20)/$K$23</f>
        <v>0.13698630136986301</v>
      </c>
      <c r="R8" s="55">
        <f t="shared" ref="R8:S8" si="5">SUM(F11:F20)/$K$23</f>
        <v>0.15068493150684931</v>
      </c>
      <c r="S8" s="55">
        <f t="shared" si="5"/>
        <v>4.1095890410958902E-2</v>
      </c>
      <c r="T8" s="324"/>
      <c r="U8" s="324"/>
      <c r="V8" s="252" t="s">
        <v>848</v>
      </c>
      <c r="W8" s="307">
        <v>0</v>
      </c>
      <c r="X8" s="307">
        <v>0</v>
      </c>
      <c r="Y8" s="307">
        <v>0</v>
      </c>
      <c r="Z8" s="307">
        <f>1/$K$36</f>
        <v>3.5714285714285712E-2</v>
      </c>
      <c r="AA8" s="307">
        <v>0</v>
      </c>
      <c r="AB8" s="307">
        <v>0</v>
      </c>
      <c r="AC8" s="324"/>
      <c r="AD8" s="252"/>
    </row>
    <row r="9" spans="1:30">
      <c r="A9" s="387" t="s">
        <v>881</v>
      </c>
      <c r="B9" s="319">
        <v>4</v>
      </c>
      <c r="C9" s="319"/>
      <c r="D9" s="319"/>
      <c r="E9" s="319"/>
      <c r="F9" s="319">
        <v>1</v>
      </c>
      <c r="G9" s="319"/>
      <c r="H9" s="319">
        <v>5</v>
      </c>
      <c r="L9" s="252"/>
      <c r="M9" s="317" t="s">
        <v>850</v>
      </c>
      <c r="N9" s="313">
        <f>SUM(B21:B22)/$J$23</f>
        <v>0</v>
      </c>
      <c r="O9" s="313">
        <f t="shared" ref="O9:P9" si="6">SUM(C21:C22)/$J$23</f>
        <v>0</v>
      </c>
      <c r="P9" s="313">
        <f t="shared" si="6"/>
        <v>0</v>
      </c>
      <c r="Q9" s="313">
        <f>SUM(E21:E22)/$K$23</f>
        <v>0</v>
      </c>
      <c r="R9" s="313">
        <f t="shared" ref="R9:S9" si="7">SUM(F21:F22)/$K$23</f>
        <v>0.34246575342465752</v>
      </c>
      <c r="S9" s="313">
        <f t="shared" si="7"/>
        <v>0.30136986301369861</v>
      </c>
      <c r="T9" s="324"/>
      <c r="U9" s="324"/>
      <c r="V9" s="317" t="s">
        <v>850</v>
      </c>
      <c r="W9" s="47">
        <f>SUM(B33:B35)/$J$36</f>
        <v>0</v>
      </c>
      <c r="X9" s="47">
        <f t="shared" ref="X9:Y9" si="8">SUM(C33:C35)/$J$36</f>
        <v>0</v>
      </c>
      <c r="Y9" s="47">
        <f t="shared" si="8"/>
        <v>0</v>
      </c>
      <c r="Z9" s="47">
        <f>SUM(E33:E35)/$K$36</f>
        <v>0.21428571428571427</v>
      </c>
      <c r="AA9" s="47">
        <f t="shared" ref="AA9" si="9">SUM(F33:F35)/$K$36</f>
        <v>0.25</v>
      </c>
      <c r="AB9" s="47">
        <f>SUM(G33:G35)/$K$36</f>
        <v>0.5</v>
      </c>
      <c r="AC9" s="324"/>
      <c r="AD9" s="252"/>
    </row>
    <row r="10" spans="1:30">
      <c r="A10" s="387" t="s">
        <v>883</v>
      </c>
      <c r="B10" s="319"/>
      <c r="C10" s="319"/>
      <c r="D10" s="319"/>
      <c r="E10" s="319">
        <v>1</v>
      </c>
      <c r="F10" s="319"/>
      <c r="G10" s="319"/>
      <c r="H10" s="319">
        <v>1</v>
      </c>
      <c r="L10" s="252"/>
      <c r="N10" s="394"/>
      <c r="O10" s="394"/>
      <c r="P10" s="394"/>
      <c r="Q10" s="395"/>
      <c r="R10" s="395"/>
      <c r="S10" s="395"/>
      <c r="T10" s="325"/>
      <c r="U10" s="325"/>
      <c r="V10" s="252"/>
      <c r="W10" s="394"/>
      <c r="X10" s="394"/>
      <c r="Y10" s="394"/>
      <c r="Z10" s="395"/>
      <c r="AA10" s="395"/>
      <c r="AB10" s="395"/>
      <c r="AC10" s="325"/>
      <c r="AD10" s="252"/>
    </row>
    <row r="11" spans="1:30">
      <c r="A11" s="346" t="s">
        <v>885</v>
      </c>
      <c r="B11" s="146"/>
      <c r="C11" s="146"/>
      <c r="D11" s="146"/>
      <c r="E11" s="146">
        <v>1</v>
      </c>
      <c r="F11" s="146"/>
      <c r="G11" s="146"/>
      <c r="H11" s="146">
        <v>1</v>
      </c>
      <c r="L11" s="252"/>
      <c r="M11" s="406" t="s">
        <v>853</v>
      </c>
      <c r="N11" s="318" t="s">
        <v>849</v>
      </c>
      <c r="O11" s="318" t="s">
        <v>828</v>
      </c>
      <c r="P11" s="318" t="s">
        <v>829</v>
      </c>
      <c r="Q11" s="318" t="s">
        <v>830</v>
      </c>
      <c r="R11" s="318" t="s">
        <v>831</v>
      </c>
      <c r="S11" s="318" t="s">
        <v>832</v>
      </c>
      <c r="T11" s="397"/>
      <c r="U11" s="397"/>
      <c r="V11" s="406" t="s">
        <v>810</v>
      </c>
      <c r="W11" s="318" t="s">
        <v>849</v>
      </c>
      <c r="X11" s="318" t="s">
        <v>828</v>
      </c>
      <c r="Y11" s="318" t="s">
        <v>829</v>
      </c>
      <c r="Z11" s="318" t="s">
        <v>830</v>
      </c>
      <c r="AA11" s="318" t="s">
        <v>831</v>
      </c>
      <c r="AB11" s="318" t="s">
        <v>832</v>
      </c>
      <c r="AC11" s="324"/>
      <c r="AD11" s="252"/>
    </row>
    <row r="12" spans="1:30">
      <c r="A12" s="346" t="s">
        <v>886</v>
      </c>
      <c r="B12" s="146">
        <v>3</v>
      </c>
      <c r="C12" s="146">
        <v>5</v>
      </c>
      <c r="D12" s="146"/>
      <c r="E12" s="146">
        <v>8</v>
      </c>
      <c r="F12" s="146">
        <v>2</v>
      </c>
      <c r="G12" s="146">
        <v>1</v>
      </c>
      <c r="H12" s="146">
        <v>19</v>
      </c>
      <c r="L12" s="252"/>
      <c r="M12" s="407" t="s">
        <v>847</v>
      </c>
      <c r="N12" s="315">
        <v>0</v>
      </c>
      <c r="O12" s="315"/>
      <c r="P12" s="315"/>
      <c r="Q12" s="315">
        <v>0</v>
      </c>
      <c r="R12" s="315">
        <v>0</v>
      </c>
      <c r="S12" s="315">
        <v>0</v>
      </c>
      <c r="T12" s="402"/>
      <c r="U12" s="397"/>
      <c r="V12" s="413" t="s">
        <v>847</v>
      </c>
      <c r="W12" s="414">
        <f>SUM(B63:B66)/$J$81</f>
        <v>0.45</v>
      </c>
      <c r="X12" s="414">
        <f t="shared" ref="X12:Y12" si="10">SUM(C63:C66)/$J$81</f>
        <v>0.25</v>
      </c>
      <c r="Y12" s="414">
        <f t="shared" si="10"/>
        <v>0.1</v>
      </c>
      <c r="Z12" s="414">
        <f>SUM(E63:E66)/$K$81</f>
        <v>2.6666666666666668E-2</v>
      </c>
      <c r="AA12" s="414">
        <f t="shared" ref="AA12:AB12" si="11">SUM(F63:F66)/$K$81</f>
        <v>6.6666666666666666E-2</v>
      </c>
      <c r="AB12" s="414">
        <f t="shared" si="11"/>
        <v>1.3333333333333334E-2</v>
      </c>
      <c r="AC12" s="324"/>
      <c r="AD12" s="252"/>
    </row>
    <row r="13" spans="1:30">
      <c r="A13" s="346" t="s">
        <v>887</v>
      </c>
      <c r="B13" s="146"/>
      <c r="C13" s="146"/>
      <c r="D13" s="146"/>
      <c r="E13" s="146"/>
      <c r="F13" s="146">
        <v>1</v>
      </c>
      <c r="G13" s="146"/>
      <c r="H13" s="146">
        <v>1</v>
      </c>
      <c r="L13" s="252"/>
      <c r="M13" s="408" t="s">
        <v>848</v>
      </c>
      <c r="N13" s="55">
        <f>SUM(B46:B49)</f>
        <v>1</v>
      </c>
      <c r="O13" s="55"/>
      <c r="P13" s="55"/>
      <c r="Q13" s="412">
        <f>SUM(C46:C49)/$K$54</f>
        <v>0</v>
      </c>
      <c r="R13" s="412">
        <f t="shared" ref="R13:S13" si="12">SUM(D46:D49)/$K$54</f>
        <v>0.13636363636363635</v>
      </c>
      <c r="S13" s="412">
        <f t="shared" si="12"/>
        <v>0</v>
      </c>
      <c r="T13" s="402"/>
      <c r="U13" s="397"/>
      <c r="V13" s="406" t="s">
        <v>848</v>
      </c>
      <c r="W13" s="415">
        <f>SUM(B67:B77)/$J$81</f>
        <v>1.2500000000000001E-2</v>
      </c>
      <c r="X13" s="415">
        <f t="shared" ref="X13:Y13" si="13">SUM(C67:C77)/$J$81</f>
        <v>0.13750000000000001</v>
      </c>
      <c r="Y13" s="415">
        <f t="shared" si="13"/>
        <v>0.05</v>
      </c>
      <c r="Z13" s="415">
        <f>SUM(E67:E77)/$K$81</f>
        <v>0.10666666666666667</v>
      </c>
      <c r="AA13" s="415">
        <f t="shared" ref="AA13:AB13" si="14">SUM(F67:F77)/$K$81</f>
        <v>0.46666666666666667</v>
      </c>
      <c r="AB13" s="415">
        <f t="shared" si="14"/>
        <v>0</v>
      </c>
      <c r="AC13" s="324"/>
      <c r="AD13" s="252"/>
    </row>
    <row r="14" spans="1:30">
      <c r="A14" s="346" t="s">
        <v>888</v>
      </c>
      <c r="B14" s="146"/>
      <c r="C14" s="146">
        <v>1</v>
      </c>
      <c r="D14" s="146"/>
      <c r="E14" s="146">
        <v>1</v>
      </c>
      <c r="F14" s="146">
        <v>1</v>
      </c>
      <c r="G14" s="146"/>
      <c r="H14" s="146">
        <v>3</v>
      </c>
      <c r="L14" s="252"/>
      <c r="M14" s="409" t="s">
        <v>850</v>
      </c>
      <c r="N14" s="313">
        <f>SUM(B50:B53)</f>
        <v>0</v>
      </c>
      <c r="O14" s="313"/>
      <c r="P14" s="313"/>
      <c r="Q14" s="323">
        <f>SUM(C50:C53)/$K$54</f>
        <v>0.31818181818181818</v>
      </c>
      <c r="R14" s="323">
        <f t="shared" ref="R14:S14" si="15">SUM(D50:D53)/$K$54</f>
        <v>0.45454545454545453</v>
      </c>
      <c r="S14" s="323">
        <f t="shared" si="15"/>
        <v>9.0909090909090912E-2</v>
      </c>
      <c r="T14" s="402"/>
      <c r="U14" s="397"/>
      <c r="V14" s="409" t="s">
        <v>850</v>
      </c>
      <c r="W14" s="416">
        <f>SUM(B78:B80)/$J$81</f>
        <v>0</v>
      </c>
      <c r="X14" s="416">
        <f t="shared" ref="X14:Y14" si="16">SUM(C78:C80)/$J$81</f>
        <v>0</v>
      </c>
      <c r="Y14" s="416">
        <f t="shared" si="16"/>
        <v>0</v>
      </c>
      <c r="Z14" s="416">
        <f>SUM(E78:E80)/$K$81</f>
        <v>0</v>
      </c>
      <c r="AA14" s="416">
        <f t="shared" ref="AA14:AB14" si="17">SUM(F78:F80)/$K$81</f>
        <v>0.18666666666666668</v>
      </c>
      <c r="AB14" s="416">
        <f t="shared" si="17"/>
        <v>0.13333333333333333</v>
      </c>
      <c r="AC14" s="325"/>
      <c r="AD14" s="252"/>
    </row>
    <row r="15" spans="1:30">
      <c r="A15" s="346" t="s">
        <v>890</v>
      </c>
      <c r="B15" s="146"/>
      <c r="C15" s="146"/>
      <c r="D15" s="146"/>
      <c r="E15" s="146"/>
      <c r="F15" s="146">
        <v>1</v>
      </c>
      <c r="G15" s="146"/>
      <c r="H15" s="146">
        <v>1</v>
      </c>
      <c r="L15" s="252"/>
      <c r="M15" s="410"/>
      <c r="N15" s="394">
        <f>SUM(N12:N14)</f>
        <v>1</v>
      </c>
      <c r="O15" s="394">
        <f t="shared" ref="O15:S15" si="18">SUM(O12:O14)</f>
        <v>0</v>
      </c>
      <c r="P15" s="394">
        <f t="shared" si="18"/>
        <v>0</v>
      </c>
      <c r="Q15" s="395">
        <f t="shared" si="18"/>
        <v>0.31818181818181818</v>
      </c>
      <c r="R15" s="395">
        <f t="shared" si="18"/>
        <v>0.59090909090909083</v>
      </c>
      <c r="S15" s="395">
        <f t="shared" si="18"/>
        <v>9.0909090909090912E-2</v>
      </c>
      <c r="T15" s="405"/>
      <c r="U15" s="397"/>
      <c r="V15" s="406"/>
      <c r="W15" s="394">
        <f>SUM(W12:W14)</f>
        <v>0.46250000000000002</v>
      </c>
      <c r="X15" s="394">
        <f t="shared" ref="X15:AB15" si="19">SUM(X12:X14)</f>
        <v>0.38750000000000001</v>
      </c>
      <c r="Y15" s="394">
        <f t="shared" si="19"/>
        <v>0.15000000000000002</v>
      </c>
      <c r="Z15" s="395">
        <f t="shared" si="19"/>
        <v>0.13333333333333333</v>
      </c>
      <c r="AA15" s="395">
        <f t="shared" si="19"/>
        <v>0.72</v>
      </c>
      <c r="AB15" s="395">
        <f t="shared" si="19"/>
        <v>0.14666666666666667</v>
      </c>
      <c r="AC15" s="325"/>
      <c r="AD15" s="252"/>
    </row>
    <row r="16" spans="1:30">
      <c r="A16" s="346" t="s">
        <v>891</v>
      </c>
      <c r="B16" s="146"/>
      <c r="C16" s="146"/>
      <c r="D16" s="146"/>
      <c r="E16" s="146"/>
      <c r="F16" s="146">
        <v>2</v>
      </c>
      <c r="G16" s="146"/>
      <c r="H16" s="146">
        <v>2</v>
      </c>
      <c r="L16" s="252"/>
      <c r="M16" s="406" t="s">
        <v>811</v>
      </c>
      <c r="N16" s="318" t="s">
        <v>849</v>
      </c>
      <c r="O16" s="318" t="s">
        <v>828</v>
      </c>
      <c r="P16" s="318" t="s">
        <v>829</v>
      </c>
      <c r="Q16" s="318" t="s">
        <v>830</v>
      </c>
      <c r="R16" s="318" t="s">
        <v>831</v>
      </c>
      <c r="S16" s="318" t="s">
        <v>832</v>
      </c>
      <c r="T16" s="397"/>
      <c r="U16" s="397"/>
      <c r="V16" s="406" t="s">
        <v>854</v>
      </c>
      <c r="W16" s="318" t="s">
        <v>849</v>
      </c>
      <c r="X16" s="318" t="s">
        <v>828</v>
      </c>
      <c r="Y16" s="318" t="s">
        <v>829</v>
      </c>
      <c r="Z16" s="318" t="s">
        <v>830</v>
      </c>
      <c r="AA16" s="318" t="s">
        <v>831</v>
      </c>
      <c r="AB16" s="318" t="s">
        <v>832</v>
      </c>
      <c r="AC16" s="324"/>
      <c r="AD16" s="252"/>
    </row>
    <row r="17" spans="1:31">
      <c r="A17" s="346" t="s">
        <v>892</v>
      </c>
      <c r="B17" s="146"/>
      <c r="C17" s="146"/>
      <c r="D17" s="146">
        <v>2</v>
      </c>
      <c r="E17" s="146"/>
      <c r="F17" s="146">
        <v>1</v>
      </c>
      <c r="G17" s="146"/>
      <c r="H17" s="146">
        <v>3</v>
      </c>
      <c r="L17" s="252"/>
      <c r="M17" s="413" t="s">
        <v>847</v>
      </c>
      <c r="N17" s="414">
        <f>SUM(B88:B90)/$J$105</f>
        <v>0.42857142857142855</v>
      </c>
      <c r="O17" s="414">
        <f t="shared" ref="O17:P17" si="20">SUM(C88:C90)/$J$105</f>
        <v>0.23809523809523808</v>
      </c>
      <c r="P17" s="414">
        <f t="shared" si="20"/>
        <v>9.5238095238095233E-2</v>
      </c>
      <c r="Q17" s="414">
        <f>SUM(E88:E90)/$K$105</f>
        <v>0.02</v>
      </c>
      <c r="R17" s="414">
        <f t="shared" ref="R17:S17" si="21">SUM(F88:F90)/$K$105</f>
        <v>0.08</v>
      </c>
      <c r="S17" s="414">
        <f t="shared" si="21"/>
        <v>0.02</v>
      </c>
      <c r="T17" s="402"/>
      <c r="U17" s="397"/>
      <c r="V17" s="413" t="s">
        <v>847</v>
      </c>
      <c r="W17" s="315">
        <f>SUM(B111:B114)/$J$121</f>
        <v>0.2857142857142857</v>
      </c>
      <c r="X17" s="315">
        <f>SUM(C111:C114)/$J$121</f>
        <v>0.21428571428571427</v>
      </c>
      <c r="Y17" s="315"/>
      <c r="Z17" s="315">
        <f>SUM(D111:D114)/$K$121</f>
        <v>8.771929824561403E-2</v>
      </c>
      <c r="AA17" s="315">
        <f t="shared" ref="AA17:AB17" si="22">SUM(E111:E114)/$K$121</f>
        <v>6.1403508771929821E-2</v>
      </c>
      <c r="AB17" s="315">
        <f t="shared" si="22"/>
        <v>8.771929824561403E-3</v>
      </c>
      <c r="AC17" s="324"/>
      <c r="AD17" s="252"/>
    </row>
    <row r="18" spans="1:31">
      <c r="A18" s="346" t="s">
        <v>893</v>
      </c>
      <c r="B18" s="146"/>
      <c r="C18" s="146"/>
      <c r="D18" s="146"/>
      <c r="E18" s="146"/>
      <c r="F18" s="146">
        <v>3</v>
      </c>
      <c r="G18" s="146"/>
      <c r="H18" s="146">
        <v>3</v>
      </c>
      <c r="L18" s="252"/>
      <c r="M18" s="406" t="s">
        <v>848</v>
      </c>
      <c r="N18" s="415">
        <f>SUM(B91:B100)/$J$105</f>
        <v>4.7619047619047616E-2</v>
      </c>
      <c r="O18" s="415">
        <f t="shared" ref="O18:P18" si="23">SUM(C91:C100)/$J$105</f>
        <v>0.14285714285714285</v>
      </c>
      <c r="P18" s="415">
        <f t="shared" si="23"/>
        <v>0</v>
      </c>
      <c r="Q18" s="415">
        <f>SUM(E91:E100)/$K$105</f>
        <v>0.02</v>
      </c>
      <c r="R18" s="415">
        <f t="shared" ref="R18:S18" si="24">SUM(F91:F100)/$K$105</f>
        <v>0.44</v>
      </c>
      <c r="S18" s="415">
        <f t="shared" si="24"/>
        <v>0</v>
      </c>
      <c r="T18" s="402"/>
      <c r="U18" s="397"/>
      <c r="V18" s="406" t="s">
        <v>848</v>
      </c>
      <c r="W18" s="321">
        <f>SUM(B115:B118)/$J$121</f>
        <v>0.5</v>
      </c>
      <c r="X18" s="321">
        <f>SUM(C115:C118)/$J$121</f>
        <v>0</v>
      </c>
      <c r="Y18" s="321"/>
      <c r="Z18" s="321">
        <f>SUM(D115:D118)/$K$121</f>
        <v>0.19298245614035087</v>
      </c>
      <c r="AA18" s="321">
        <f t="shared" ref="AA18:AB18" si="25">SUM(E115:E118)/$K$121</f>
        <v>0.18421052631578946</v>
      </c>
      <c r="AB18" s="321">
        <f t="shared" si="25"/>
        <v>0</v>
      </c>
      <c r="AC18" s="324"/>
      <c r="AD18" s="252"/>
    </row>
    <row r="19" spans="1:31">
      <c r="A19" s="346" t="s">
        <v>894</v>
      </c>
      <c r="B19" s="146"/>
      <c r="C19" s="146"/>
      <c r="D19" s="146"/>
      <c r="E19" s="146"/>
      <c r="F19" s="146"/>
      <c r="G19" s="146">
        <v>1</v>
      </c>
      <c r="H19" s="146">
        <v>1</v>
      </c>
      <c r="L19" s="252"/>
      <c r="M19" s="409" t="s">
        <v>850</v>
      </c>
      <c r="N19" s="416">
        <f>SUM(B101:B104)/$J$105</f>
        <v>0</v>
      </c>
      <c r="O19" s="416">
        <f t="shared" ref="O19:P19" si="26">SUM(C101:C104)/$J$105</f>
        <v>4.7619047619047616E-2</v>
      </c>
      <c r="P19" s="416">
        <f t="shared" si="26"/>
        <v>0</v>
      </c>
      <c r="Q19" s="416">
        <f>SUM(E101:E104)/$K$105</f>
        <v>0</v>
      </c>
      <c r="R19" s="416">
        <f t="shared" ref="R19:S19" si="27">SUM(F101:F104)/$K$105</f>
        <v>0.38</v>
      </c>
      <c r="S19" s="416">
        <f t="shared" si="27"/>
        <v>0.04</v>
      </c>
      <c r="T19" s="402"/>
      <c r="U19" s="397"/>
      <c r="V19" s="409" t="s">
        <v>850</v>
      </c>
      <c r="W19" s="313">
        <f>SUM(B119:B120)/$J$121</f>
        <v>0</v>
      </c>
      <c r="X19" s="313">
        <f>SUM(C119:C120)/$J$121</f>
        <v>0</v>
      </c>
      <c r="Y19" s="392"/>
      <c r="Z19" s="313">
        <f>SUM(D119:D120)/$K$121</f>
        <v>0.19298245614035087</v>
      </c>
      <c r="AA19" s="313">
        <f t="shared" ref="AA19:AB19" si="28">SUM(E119:E120)/$K$121</f>
        <v>0.24561403508771928</v>
      </c>
      <c r="AB19" s="313">
        <f t="shared" si="28"/>
        <v>2.6315789473684209E-2</v>
      </c>
      <c r="AC19" s="324"/>
      <c r="AD19" s="252"/>
    </row>
    <row r="20" spans="1:31">
      <c r="A20" s="346" t="s">
        <v>895</v>
      </c>
      <c r="B20" s="146"/>
      <c r="C20" s="146"/>
      <c r="D20" s="146"/>
      <c r="E20" s="146"/>
      <c r="F20" s="146"/>
      <c r="G20" s="146">
        <v>1</v>
      </c>
      <c r="H20" s="146">
        <v>1</v>
      </c>
      <c r="J20" s="341" t="s">
        <v>926</v>
      </c>
      <c r="K20" s="341" t="s">
        <v>927</v>
      </c>
      <c r="L20" s="252"/>
      <c r="M20" s="397"/>
      <c r="N20" s="403"/>
      <c r="O20" s="403"/>
      <c r="P20" s="403"/>
      <c r="Q20" s="404"/>
      <c r="R20" s="404"/>
      <c r="S20" s="404"/>
      <c r="T20" s="405"/>
      <c r="U20" s="397"/>
      <c r="V20" s="397"/>
      <c r="W20" s="403"/>
      <c r="X20" s="403"/>
      <c r="Y20" s="403"/>
      <c r="Z20" s="404"/>
      <c r="AA20" s="404"/>
      <c r="AB20" s="404"/>
      <c r="AC20" s="325"/>
      <c r="AD20" s="252"/>
    </row>
    <row r="21" spans="1:31">
      <c r="A21" s="389" t="s">
        <v>897</v>
      </c>
      <c r="B21" s="320"/>
      <c r="C21" s="320"/>
      <c r="D21" s="320"/>
      <c r="E21" s="320"/>
      <c r="F21" s="320">
        <v>1</v>
      </c>
      <c r="G21" s="320">
        <v>1</v>
      </c>
      <c r="H21" s="320">
        <v>2</v>
      </c>
      <c r="J21" s="341">
        <f>SUM(B9:D10)</f>
        <v>4</v>
      </c>
      <c r="K21" s="341">
        <f>SUM(E21:G22)</f>
        <v>47</v>
      </c>
      <c r="L21" s="252"/>
      <c r="M21" s="406" t="s">
        <v>762</v>
      </c>
      <c r="N21" s="318"/>
      <c r="O21" s="318"/>
      <c r="P21" s="318"/>
      <c r="Q21" s="318"/>
      <c r="R21" s="318"/>
      <c r="S21" s="318"/>
      <c r="T21" s="397"/>
      <c r="U21" s="397"/>
      <c r="V21" s="397"/>
      <c r="W21" s="401"/>
      <c r="X21" s="401"/>
      <c r="Y21" s="401"/>
      <c r="Z21" s="401"/>
      <c r="AA21" s="401"/>
      <c r="AB21" s="401"/>
      <c r="AC21" s="324"/>
      <c r="AD21" s="252"/>
    </row>
    <row r="22" spans="1:31">
      <c r="A22" s="389" t="s">
        <v>898</v>
      </c>
      <c r="B22" s="320"/>
      <c r="C22" s="320"/>
      <c r="D22" s="320"/>
      <c r="E22" s="320"/>
      <c r="F22" s="320">
        <v>24</v>
      </c>
      <c r="G22" s="320">
        <v>21</v>
      </c>
      <c r="H22" s="320">
        <v>45</v>
      </c>
      <c r="J22" s="341" t="s">
        <v>689</v>
      </c>
      <c r="K22" s="341" t="s">
        <v>763</v>
      </c>
      <c r="L22" s="252"/>
      <c r="M22" s="413" t="s">
        <v>847</v>
      </c>
      <c r="N22" s="414"/>
      <c r="O22" s="414">
        <f>SUM(B129:B130)/$J$136</f>
        <v>0</v>
      </c>
      <c r="P22" s="414">
        <f>SUM(C129:C130)/$J$136</f>
        <v>0</v>
      </c>
      <c r="Q22" s="414">
        <f>SUM(D129:D130)/$K$136</f>
        <v>1.5384615384615385E-2</v>
      </c>
      <c r="R22" s="414">
        <f t="shared" ref="R22:S22" si="29">SUM(E129:E130)/$K$136</f>
        <v>3.0769230769230771E-2</v>
      </c>
      <c r="S22" s="414">
        <f t="shared" si="29"/>
        <v>3.0769230769230771E-2</v>
      </c>
      <c r="T22" s="402"/>
      <c r="U22" s="397"/>
      <c r="V22" s="413" t="s">
        <v>847</v>
      </c>
      <c r="W22" s="414">
        <f>SUM(B146:B148)/$J$158</f>
        <v>0.1111111111111111</v>
      </c>
      <c r="X22" s="414">
        <f t="shared" ref="X22:Y22" si="30">SUM(C146:C148)/$J$158</f>
        <v>0.1111111111111111</v>
      </c>
      <c r="Y22" s="414">
        <f t="shared" si="30"/>
        <v>0</v>
      </c>
      <c r="Z22" s="414">
        <f>SUM(E146:E148)/$K$158</f>
        <v>0.21739130434782608</v>
      </c>
      <c r="AA22" s="414">
        <f t="shared" ref="AA22:AB22" si="31">SUM(F146:F148)/$K$158</f>
        <v>0.13043478260869565</v>
      </c>
      <c r="AB22" s="414">
        <f t="shared" si="31"/>
        <v>4.3478260869565216E-2</v>
      </c>
      <c r="AC22" s="325"/>
      <c r="AD22" s="252"/>
    </row>
    <row r="23" spans="1:31">
      <c r="A23" s="346" t="s">
        <v>675</v>
      </c>
      <c r="B23" s="146">
        <v>7</v>
      </c>
      <c r="C23" s="146">
        <v>6</v>
      </c>
      <c r="D23" s="146">
        <v>2</v>
      </c>
      <c r="E23" s="146">
        <v>11</v>
      </c>
      <c r="F23" s="146">
        <v>37</v>
      </c>
      <c r="G23" s="146">
        <v>25</v>
      </c>
      <c r="H23" s="146">
        <v>88</v>
      </c>
      <c r="J23" s="341">
        <f>SUM(B23:D23)</f>
        <v>15</v>
      </c>
      <c r="K23" s="341">
        <f>SUM(E23:G23)</f>
        <v>73</v>
      </c>
      <c r="L23" s="252"/>
      <c r="M23" s="406" t="s">
        <v>848</v>
      </c>
      <c r="N23" s="415"/>
      <c r="O23" s="415">
        <f>SUM(B131:B133)/$J$136</f>
        <v>0.2</v>
      </c>
      <c r="P23" s="415">
        <f>SUM(C131:C133)/$J$136</f>
        <v>0</v>
      </c>
      <c r="Q23" s="415">
        <f>SUM(D131:D133)/$K$136</f>
        <v>0</v>
      </c>
      <c r="R23" s="415">
        <f t="shared" ref="R23:S23" si="32">SUM(E131:E133)/$K$136</f>
        <v>4.6153846153846156E-2</v>
      </c>
      <c r="S23" s="415">
        <f t="shared" si="32"/>
        <v>0</v>
      </c>
      <c r="T23" s="402"/>
      <c r="U23" s="397"/>
      <c r="V23" s="406" t="s">
        <v>848</v>
      </c>
      <c r="W23" s="415">
        <f>SUM(B149:B154)/$J$158</f>
        <v>0.44444444444444442</v>
      </c>
      <c r="X23" s="415">
        <f t="shared" ref="X23:Y23" si="33">SUM(C149:C154)/$J$158</f>
        <v>0.1111111111111111</v>
      </c>
      <c r="Y23" s="415">
        <f t="shared" si="33"/>
        <v>0.1111111111111111</v>
      </c>
      <c r="Z23" s="415">
        <f>SUM(E149:E154)/$K$158</f>
        <v>4.3478260869565216E-2</v>
      </c>
      <c r="AA23" s="415">
        <f t="shared" ref="AA23:AB23" si="34">SUM(F149:F154)/$K$158</f>
        <v>8.6956521739130432E-2</v>
      </c>
      <c r="AB23" s="415">
        <f t="shared" si="34"/>
        <v>0</v>
      </c>
      <c r="AC23" s="324"/>
      <c r="AD23" s="252"/>
    </row>
    <row r="24" spans="1:31">
      <c r="L24" s="252"/>
      <c r="M24" s="409" t="s">
        <v>850</v>
      </c>
      <c r="N24" s="416"/>
      <c r="O24" s="416">
        <f>SUM(B134:B135)/$J$136</f>
        <v>0.2</v>
      </c>
      <c r="P24" s="416">
        <f>SUM(C134:C135)/$J$136</f>
        <v>0.6</v>
      </c>
      <c r="Q24" s="416">
        <f>SUM(D134:D135)/$K$136</f>
        <v>0.52307692307692311</v>
      </c>
      <c r="R24" s="416">
        <f t="shared" ref="R24:S24" si="35">SUM(E134:E135)/$K$136</f>
        <v>0.26153846153846155</v>
      </c>
      <c r="S24" s="416">
        <f t="shared" si="35"/>
        <v>9.2307692307692313E-2</v>
      </c>
      <c r="T24" s="402"/>
      <c r="U24" s="397"/>
      <c r="V24" s="409" t="s">
        <v>850</v>
      </c>
      <c r="W24" s="416">
        <f>SUM(B155:B157)/$J$158</f>
        <v>0</v>
      </c>
      <c r="X24" s="416">
        <f t="shared" ref="X24:Y24" si="36">SUM(C155:C157)/$J$158</f>
        <v>0</v>
      </c>
      <c r="Y24" s="416">
        <f t="shared" si="36"/>
        <v>0.1111111111111111</v>
      </c>
      <c r="Z24" s="416">
        <f>SUM(E155:E157)/$K$158</f>
        <v>4.3478260869565216E-2</v>
      </c>
      <c r="AA24" s="416">
        <f t="shared" ref="AA24:AB24" si="37">SUM(F155:F157)/$K$158</f>
        <v>0.2608695652173913</v>
      </c>
      <c r="AB24" s="416">
        <f t="shared" si="37"/>
        <v>0.17391304347826086</v>
      </c>
      <c r="AC24" s="324"/>
      <c r="AD24" s="252"/>
    </row>
    <row r="25" spans="1:31">
      <c r="L25" s="252"/>
      <c r="M25" s="406"/>
      <c r="N25" s="394"/>
      <c r="O25" s="394"/>
      <c r="P25" s="394"/>
      <c r="Q25" s="395"/>
      <c r="R25" s="395"/>
      <c r="S25" s="395"/>
      <c r="T25" s="325"/>
      <c r="U25" s="252"/>
      <c r="V25" s="252"/>
      <c r="W25" s="394"/>
      <c r="X25" s="394"/>
      <c r="Y25" s="394"/>
      <c r="Z25" s="395"/>
      <c r="AA25" s="395"/>
      <c r="AB25" s="395"/>
      <c r="AC25" s="325"/>
      <c r="AD25" s="252"/>
    </row>
    <row r="26" spans="1:31">
      <c r="A26" s="346" t="s">
        <v>813</v>
      </c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</row>
    <row r="27" spans="1:31">
      <c r="A27" s="144" t="s">
        <v>880</v>
      </c>
      <c r="B27" s="144" t="s">
        <v>826</v>
      </c>
      <c r="C27"/>
      <c r="D27"/>
      <c r="E27"/>
      <c r="F27"/>
      <c r="G27"/>
      <c r="H27"/>
    </row>
    <row r="28" spans="1:31">
      <c r="A28" s="144" t="s">
        <v>674</v>
      </c>
      <c r="B28" s="131">
        <v>10</v>
      </c>
      <c r="C28" s="131">
        <v>11</v>
      </c>
      <c r="D28" s="131">
        <v>12</v>
      </c>
      <c r="E28" s="131">
        <v>20</v>
      </c>
      <c r="F28" s="131">
        <v>21</v>
      </c>
      <c r="G28" s="131">
        <v>22</v>
      </c>
      <c r="H28" s="131" t="s">
        <v>675</v>
      </c>
    </row>
    <row r="29" spans="1:31">
      <c r="A29" s="387" t="s">
        <v>881</v>
      </c>
      <c r="B29" s="319">
        <v>6</v>
      </c>
      <c r="C29" s="319">
        <v>3</v>
      </c>
      <c r="D29" s="319"/>
      <c r="E29" s="319"/>
      <c r="F29" s="319"/>
      <c r="G29" s="319"/>
      <c r="H29" s="319">
        <v>9</v>
      </c>
      <c r="L29" s="252"/>
      <c r="M29" s="252"/>
      <c r="N29" s="252"/>
      <c r="O29" s="252"/>
      <c r="P29" s="252"/>
      <c r="Q29" s="252"/>
      <c r="R29" s="252"/>
      <c r="S29" s="252"/>
      <c r="T29" s="252"/>
    </row>
    <row r="30" spans="1:31" ht="30">
      <c r="A30" s="387" t="s">
        <v>882</v>
      </c>
      <c r="B30" s="319">
        <v>2</v>
      </c>
      <c r="C30" s="319">
        <v>3</v>
      </c>
      <c r="D30" s="319">
        <v>1</v>
      </c>
      <c r="E30" s="319"/>
      <c r="F30" s="319"/>
      <c r="G30" s="319"/>
      <c r="H30" s="319">
        <v>6</v>
      </c>
      <c r="L30" s="252"/>
      <c r="M30" s="252"/>
      <c r="N30" s="393" t="s">
        <v>849</v>
      </c>
      <c r="O30" s="393" t="s">
        <v>828</v>
      </c>
      <c r="P30" s="393" t="s">
        <v>829</v>
      </c>
      <c r="Q30" s="393" t="s">
        <v>830</v>
      </c>
      <c r="R30" s="393" t="s">
        <v>831</v>
      </c>
      <c r="S30" s="393" t="s">
        <v>832</v>
      </c>
      <c r="T30" s="252"/>
      <c r="U30" s="252"/>
      <c r="V30" s="252"/>
      <c r="W30" s="281" t="s">
        <v>833</v>
      </c>
      <c r="X30" s="252" t="s">
        <v>827</v>
      </c>
      <c r="Y30" s="252" t="s">
        <v>828</v>
      </c>
      <c r="Z30" s="252" t="s">
        <v>829</v>
      </c>
      <c r="AA30" s="252"/>
      <c r="AB30" s="281" t="s">
        <v>834</v>
      </c>
      <c r="AC30" s="252" t="s">
        <v>830</v>
      </c>
      <c r="AD30" s="252" t="s">
        <v>831</v>
      </c>
      <c r="AE30" s="252" t="s">
        <v>832</v>
      </c>
    </row>
    <row r="31" spans="1:31">
      <c r="A31" s="387" t="s">
        <v>883</v>
      </c>
      <c r="B31" s="319">
        <v>1</v>
      </c>
      <c r="C31" s="319"/>
      <c r="D31" s="319">
        <v>1</v>
      </c>
      <c r="E31" s="319"/>
      <c r="F31" s="319"/>
      <c r="G31" s="319"/>
      <c r="H31" s="319">
        <v>2</v>
      </c>
      <c r="L31" s="252"/>
      <c r="M31" s="316" t="s">
        <v>847</v>
      </c>
      <c r="N31" s="315">
        <f>AVERAGE(N7,W7,N12,W12,N17,W17,N22,W22)</f>
        <v>0.29592503668133924</v>
      </c>
      <c r="O31" s="315">
        <f t="shared" ref="O31:S33" si="38">AVERAGE(O7,X7,O12,X12,O17,X17,O22,X22)</f>
        <v>0.16663331999466455</v>
      </c>
      <c r="P31" s="315">
        <f t="shared" si="38"/>
        <v>5.2147525676937444E-2</v>
      </c>
      <c r="Q31" s="315">
        <f t="shared" si="38"/>
        <v>4.7607564347713557E-2</v>
      </c>
      <c r="R31" s="315">
        <f t="shared" si="38"/>
        <v>4.7871602369188651E-2</v>
      </c>
      <c r="S31" s="315">
        <f t="shared" si="38"/>
        <v>1.454409434958634E-2</v>
      </c>
      <c r="T31" s="324"/>
      <c r="U31" s="252"/>
      <c r="V31" s="321" t="s">
        <v>739</v>
      </c>
      <c r="W31" s="282">
        <f>SUM(X31:Z31)</f>
        <v>0.26666666666666666</v>
      </c>
      <c r="X31" s="282">
        <f>N7</f>
        <v>0.26666666666666666</v>
      </c>
      <c r="Y31" s="282">
        <f t="shared" ref="Y31:Z31" si="39">O7</f>
        <v>0</v>
      </c>
      <c r="Z31" s="282">
        <f t="shared" si="39"/>
        <v>0</v>
      </c>
      <c r="AA31" s="282"/>
      <c r="AB31" s="282">
        <f>SUM(AC31:AE31)</f>
        <v>0.64383561643835607</v>
      </c>
      <c r="AC31" s="282">
        <f>Q9</f>
        <v>0</v>
      </c>
      <c r="AD31" s="282">
        <f t="shared" ref="AD31:AE31" si="40">R9</f>
        <v>0.34246575342465752</v>
      </c>
      <c r="AE31" s="282">
        <f t="shared" si="40"/>
        <v>0.30136986301369861</v>
      </c>
    </row>
    <row r="32" spans="1:31">
      <c r="A32" s="346" t="s">
        <v>894</v>
      </c>
      <c r="B32" s="146"/>
      <c r="C32" s="146"/>
      <c r="D32" s="146"/>
      <c r="E32" s="146">
        <v>1</v>
      </c>
      <c r="F32" s="146"/>
      <c r="G32" s="146"/>
      <c r="H32" s="146">
        <v>1</v>
      </c>
      <c r="L32" s="252"/>
      <c r="M32" s="396" t="s">
        <v>848</v>
      </c>
      <c r="N32" s="321">
        <f>AVERAGE(N8,W8,N13,W13,N18,W18,N23,W23)</f>
        <v>0.31493764172335598</v>
      </c>
      <c r="O32" s="321">
        <f t="shared" si="38"/>
        <v>0.14163832199546486</v>
      </c>
      <c r="P32" s="321">
        <f t="shared" si="38"/>
        <v>4.9074074074074076E-2</v>
      </c>
      <c r="Q32" s="321">
        <f t="shared" si="38"/>
        <v>6.697849634509144E-2</v>
      </c>
      <c r="R32" s="321">
        <f t="shared" si="38"/>
        <v>0.18887951609323977</v>
      </c>
      <c r="S32" s="321">
        <f t="shared" si="38"/>
        <v>5.1369863013698627E-3</v>
      </c>
      <c r="T32" s="324"/>
      <c r="U32" s="252"/>
      <c r="V32" s="321" t="s">
        <v>740</v>
      </c>
      <c r="W32" s="282">
        <f t="shared" ref="W32:W38" si="41">SUM(X32:Z32)</f>
        <v>1</v>
      </c>
      <c r="X32" s="282">
        <f>W7</f>
        <v>0.52941176470588236</v>
      </c>
      <c r="Y32" s="282">
        <f t="shared" ref="Y32:Z32" si="42">X7</f>
        <v>0.35294117647058826</v>
      </c>
      <c r="Z32" s="282">
        <f t="shared" si="42"/>
        <v>0.11764705882352941</v>
      </c>
      <c r="AA32" s="282"/>
      <c r="AB32" s="282">
        <f t="shared" ref="AB32:AB38" si="43">SUM(AC32:AE32)</f>
        <v>0.9642857142857143</v>
      </c>
      <c r="AC32" s="282">
        <f>Z9</f>
        <v>0.21428571428571427</v>
      </c>
      <c r="AD32" s="282">
        <f t="shared" ref="AD32:AE32" si="44">AA9</f>
        <v>0.25</v>
      </c>
      <c r="AE32" s="282">
        <f t="shared" si="44"/>
        <v>0.5</v>
      </c>
    </row>
    <row r="33" spans="1:31">
      <c r="A33" s="389" t="s">
        <v>900</v>
      </c>
      <c r="B33" s="320"/>
      <c r="C33" s="320"/>
      <c r="D33" s="320"/>
      <c r="E33" s="320">
        <v>5</v>
      </c>
      <c r="F33" s="320">
        <v>2</v>
      </c>
      <c r="G33" s="320"/>
      <c r="H33" s="320">
        <v>7</v>
      </c>
      <c r="J33" s="341" t="s">
        <v>926</v>
      </c>
      <c r="K33" s="341" t="s">
        <v>927</v>
      </c>
      <c r="L33" s="252"/>
      <c r="M33" s="317" t="s">
        <v>850</v>
      </c>
      <c r="N33" s="313">
        <f t="shared" ref="N33" si="45">AVERAGE(N9,W9,N14,W14,N19,W19,N24,W24)</f>
        <v>0</v>
      </c>
      <c r="O33" s="313">
        <f>AVERAGE(O9,X9,O14,X14,O19,X19,O24,X24)</f>
        <v>3.5374149659863949E-2</v>
      </c>
      <c r="P33" s="313">
        <f t="shared" si="38"/>
        <v>0.11851851851851851</v>
      </c>
      <c r="Q33" s="313">
        <f t="shared" si="38"/>
        <v>0.16150064656929644</v>
      </c>
      <c r="R33" s="313">
        <f t="shared" si="38"/>
        <v>0.29771249206004385</v>
      </c>
      <c r="S33" s="313">
        <f t="shared" si="38"/>
        <v>0.16976860156447005</v>
      </c>
      <c r="T33" s="324"/>
      <c r="U33" s="252"/>
      <c r="V33" s="321" t="s">
        <v>743</v>
      </c>
      <c r="W33" s="282">
        <f t="shared" si="41"/>
        <v>0</v>
      </c>
      <c r="X33" s="411">
        <f>N12</f>
        <v>0</v>
      </c>
      <c r="Y33" s="282" t="s">
        <v>46</v>
      </c>
      <c r="Z33" s="282" t="s">
        <v>46</v>
      </c>
      <c r="AA33" s="282"/>
      <c r="AB33" s="282">
        <f t="shared" si="43"/>
        <v>0.86363636363636365</v>
      </c>
      <c r="AC33" s="282">
        <f>Q14</f>
        <v>0.31818181818181818</v>
      </c>
      <c r="AD33" s="282">
        <f t="shared" ref="AD33:AE33" si="46">R14</f>
        <v>0.45454545454545453</v>
      </c>
      <c r="AE33" s="282">
        <f t="shared" si="46"/>
        <v>9.0909090909090912E-2</v>
      </c>
    </row>
    <row r="34" spans="1:31">
      <c r="A34" s="389" t="s">
        <v>897</v>
      </c>
      <c r="B34" s="320"/>
      <c r="C34" s="320"/>
      <c r="D34" s="320"/>
      <c r="E34" s="320">
        <v>1</v>
      </c>
      <c r="F34" s="320">
        <v>2</v>
      </c>
      <c r="G34" s="320">
        <v>4</v>
      </c>
      <c r="H34" s="320">
        <v>7</v>
      </c>
      <c r="J34" s="341">
        <f>SUM(B29:D31)</f>
        <v>17</v>
      </c>
      <c r="K34" s="341">
        <f>SUM(E33:G35)</f>
        <v>27</v>
      </c>
      <c r="L34" s="252"/>
      <c r="M34" s="252"/>
      <c r="N34" s="394">
        <f>SUM(N31:N33)</f>
        <v>0.61086267840469521</v>
      </c>
      <c r="O34" s="394">
        <f>SUM(O31:O33)</f>
        <v>0.34364579164999337</v>
      </c>
      <c r="P34" s="394">
        <f t="shared" ref="P34:S34" si="47">SUM(P31:P33)</f>
        <v>0.21974011826953005</v>
      </c>
      <c r="Q34" s="395">
        <f t="shared" si="47"/>
        <v>0.27608670726210144</v>
      </c>
      <c r="R34" s="395">
        <f t="shared" si="47"/>
        <v>0.53446361052247227</v>
      </c>
      <c r="S34" s="395">
        <f t="shared" si="47"/>
        <v>0.18944968221542624</v>
      </c>
      <c r="T34" s="325"/>
      <c r="U34" s="252"/>
      <c r="V34" s="321" t="s">
        <v>744</v>
      </c>
      <c r="W34" s="282">
        <f t="shared" si="41"/>
        <v>0.79999999999999993</v>
      </c>
      <c r="X34" s="282">
        <f>W12</f>
        <v>0.45</v>
      </c>
      <c r="Y34" s="282">
        <f t="shared" ref="Y34:Z34" si="48">X12</f>
        <v>0.25</v>
      </c>
      <c r="Z34" s="282">
        <f t="shared" si="48"/>
        <v>0.1</v>
      </c>
      <c r="AA34" s="282"/>
      <c r="AB34" s="282">
        <f t="shared" si="43"/>
        <v>0.32</v>
      </c>
      <c r="AC34" s="282">
        <f>Z14</f>
        <v>0</v>
      </c>
      <c r="AD34" s="282">
        <f t="shared" ref="AD34:AE34" si="49">AA14</f>
        <v>0.18666666666666668</v>
      </c>
      <c r="AE34" s="282">
        <f t="shared" si="49"/>
        <v>0.13333333333333333</v>
      </c>
    </row>
    <row r="35" spans="1:31">
      <c r="A35" s="389" t="s">
        <v>898</v>
      </c>
      <c r="B35" s="320"/>
      <c r="C35" s="320"/>
      <c r="D35" s="320"/>
      <c r="E35" s="320"/>
      <c r="F35" s="320">
        <v>3</v>
      </c>
      <c r="G35" s="320">
        <v>10</v>
      </c>
      <c r="H35" s="320">
        <v>13</v>
      </c>
      <c r="J35" s="341" t="s">
        <v>689</v>
      </c>
      <c r="K35" s="341" t="s">
        <v>763</v>
      </c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322" t="s">
        <v>835</v>
      </c>
      <c r="W35" s="282">
        <f t="shared" si="41"/>
        <v>0.76190476190476186</v>
      </c>
      <c r="X35" s="282">
        <f>N17</f>
        <v>0.42857142857142855</v>
      </c>
      <c r="Y35" s="282">
        <f t="shared" ref="Y35:Z35" si="50">O17</f>
        <v>0.23809523809523808</v>
      </c>
      <c r="Z35" s="282">
        <f t="shared" si="50"/>
        <v>9.5238095238095233E-2</v>
      </c>
      <c r="AA35" s="282"/>
      <c r="AB35" s="282">
        <f t="shared" si="43"/>
        <v>0.42</v>
      </c>
      <c r="AC35" s="282">
        <f>Q19</f>
        <v>0</v>
      </c>
      <c r="AD35" s="282">
        <f t="shared" ref="AD35:AE35" si="51">R19</f>
        <v>0.38</v>
      </c>
      <c r="AE35" s="282">
        <f t="shared" si="51"/>
        <v>0.04</v>
      </c>
    </row>
    <row r="36" spans="1:31">
      <c r="A36" s="346" t="s">
        <v>675</v>
      </c>
      <c r="B36" s="146">
        <v>9</v>
      </c>
      <c r="C36" s="146">
        <v>6</v>
      </c>
      <c r="D36" s="146">
        <v>2</v>
      </c>
      <c r="E36" s="146">
        <v>7</v>
      </c>
      <c r="F36" s="146">
        <v>7</v>
      </c>
      <c r="G36" s="146">
        <v>14</v>
      </c>
      <c r="H36" s="146">
        <v>45</v>
      </c>
      <c r="J36" s="341">
        <f>SUM(B36:D36)</f>
        <v>17</v>
      </c>
      <c r="K36" s="341">
        <f>SUM(E36:G36)</f>
        <v>28</v>
      </c>
      <c r="V36" s="321" t="s">
        <v>752</v>
      </c>
      <c r="W36" s="282">
        <f t="shared" si="41"/>
        <v>0.5</v>
      </c>
      <c r="X36" s="417">
        <f>W17</f>
        <v>0.2857142857142857</v>
      </c>
      <c r="Y36" s="417">
        <f>X17</f>
        <v>0.21428571428571427</v>
      </c>
      <c r="Z36" s="417" t="s">
        <v>46</v>
      </c>
      <c r="AA36" s="417"/>
      <c r="AB36" s="417">
        <f t="shared" si="43"/>
        <v>0.46491228070175439</v>
      </c>
      <c r="AC36" s="417">
        <f>Z19</f>
        <v>0.19298245614035087</v>
      </c>
      <c r="AD36" s="417">
        <f t="shared" ref="AD36:AE36" si="52">AA19</f>
        <v>0.24561403508771928</v>
      </c>
      <c r="AE36" s="417">
        <f t="shared" si="52"/>
        <v>2.6315789473684209E-2</v>
      </c>
    </row>
    <row r="37" spans="1:31">
      <c r="V37" s="321" t="s">
        <v>762</v>
      </c>
      <c r="W37" s="282">
        <f t="shared" si="41"/>
        <v>0</v>
      </c>
      <c r="X37" s="282" t="s">
        <v>46</v>
      </c>
      <c r="Y37" s="282">
        <f>O22</f>
        <v>0</v>
      </c>
      <c r="Z37" s="282">
        <f>P22</f>
        <v>0</v>
      </c>
      <c r="AA37" s="398"/>
      <c r="AB37" s="282">
        <f t="shared" si="43"/>
        <v>0.87692307692307703</v>
      </c>
      <c r="AC37" s="282">
        <f>Q24</f>
        <v>0.52307692307692311</v>
      </c>
      <c r="AD37" s="282">
        <f t="shared" ref="AD37:AE37" si="53">R24</f>
        <v>0.26153846153846155</v>
      </c>
      <c r="AE37" s="282">
        <f t="shared" si="53"/>
        <v>9.2307692307692313E-2</v>
      </c>
    </row>
    <row r="38" spans="1:31">
      <c r="V38" s="321" t="s">
        <v>742</v>
      </c>
      <c r="W38" s="282">
        <f t="shared" si="41"/>
        <v>0.22222222222222221</v>
      </c>
      <c r="X38" s="417">
        <f>W22</f>
        <v>0.1111111111111111</v>
      </c>
      <c r="Y38" s="417">
        <f t="shared" ref="Y38:Z38" si="54">X22</f>
        <v>0.1111111111111111</v>
      </c>
      <c r="Z38" s="417">
        <f t="shared" si="54"/>
        <v>0</v>
      </c>
      <c r="AA38" s="417"/>
      <c r="AB38" s="417">
        <f t="shared" si="43"/>
        <v>0.47826086956521741</v>
      </c>
      <c r="AC38" s="417">
        <f>Z24</f>
        <v>4.3478260869565216E-2</v>
      </c>
      <c r="AD38" s="417">
        <f t="shared" ref="AD38:AE38" si="55">AA24</f>
        <v>0.2608695652173913</v>
      </c>
      <c r="AE38" s="417">
        <f t="shared" si="55"/>
        <v>0.17391304347826086</v>
      </c>
    </row>
    <row r="39" spans="1:31">
      <c r="V39" s="252"/>
      <c r="W39" s="252"/>
      <c r="X39" s="252"/>
      <c r="Y39" s="252"/>
      <c r="Z39" s="252"/>
      <c r="AA39" s="252"/>
      <c r="AB39" s="397"/>
      <c r="AC39" s="252"/>
      <c r="AD39" s="252"/>
      <c r="AE39" s="252"/>
    </row>
    <row r="43" spans="1:31">
      <c r="A43" s="346" t="s">
        <v>816</v>
      </c>
    </row>
    <row r="44" spans="1:31">
      <c r="A44" s="144" t="s">
        <v>880</v>
      </c>
      <c r="B44" s="144" t="s">
        <v>826</v>
      </c>
      <c r="C44"/>
      <c r="D44"/>
      <c r="E44"/>
      <c r="F44"/>
    </row>
    <row r="45" spans="1:31">
      <c r="A45" s="144" t="s">
        <v>674</v>
      </c>
      <c r="B45" s="131">
        <v>10</v>
      </c>
      <c r="C45" s="131">
        <v>20</v>
      </c>
      <c r="D45" s="131">
        <v>21</v>
      </c>
      <c r="E45" s="131">
        <v>22</v>
      </c>
      <c r="F45" s="131" t="s">
        <v>675</v>
      </c>
    </row>
    <row r="46" spans="1:31">
      <c r="A46" s="346" t="s">
        <v>901</v>
      </c>
      <c r="B46" s="146"/>
      <c r="C46" s="146"/>
      <c r="D46" s="146">
        <v>1</v>
      </c>
      <c r="E46" s="146"/>
      <c r="F46" s="146">
        <v>1</v>
      </c>
    </row>
    <row r="47" spans="1:31">
      <c r="A47" s="346" t="s">
        <v>890</v>
      </c>
      <c r="B47" s="146"/>
      <c r="C47" s="146"/>
      <c r="D47" s="146">
        <v>1</v>
      </c>
      <c r="E47" s="146"/>
      <c r="F47" s="146">
        <v>1</v>
      </c>
    </row>
    <row r="48" spans="1:31">
      <c r="A48" s="346" t="s">
        <v>891</v>
      </c>
      <c r="B48" s="146">
        <v>1</v>
      </c>
      <c r="C48" s="146"/>
      <c r="D48" s="146"/>
      <c r="E48" s="146"/>
      <c r="F48" s="146">
        <v>1</v>
      </c>
    </row>
    <row r="49" spans="1:11">
      <c r="A49" s="346" t="s">
        <v>892</v>
      </c>
      <c r="B49" s="146"/>
      <c r="C49" s="146"/>
      <c r="D49" s="146">
        <v>1</v>
      </c>
      <c r="E49" s="146"/>
      <c r="F49" s="146">
        <v>1</v>
      </c>
    </row>
    <row r="50" spans="1:11">
      <c r="A50" s="389" t="s">
        <v>896</v>
      </c>
      <c r="B50" s="320"/>
      <c r="C50" s="320"/>
      <c r="D50" s="320">
        <v>1</v>
      </c>
      <c r="E50" s="320"/>
      <c r="F50" s="320">
        <v>1</v>
      </c>
    </row>
    <row r="51" spans="1:11">
      <c r="A51" s="389" t="s">
        <v>900</v>
      </c>
      <c r="B51" s="320"/>
      <c r="C51" s="320">
        <v>1</v>
      </c>
      <c r="D51" s="320">
        <v>2</v>
      </c>
      <c r="E51" s="320"/>
      <c r="F51" s="320">
        <v>3</v>
      </c>
    </row>
    <row r="52" spans="1:11">
      <c r="A52" s="389" t="s">
        <v>897</v>
      </c>
      <c r="B52" s="320"/>
      <c r="C52" s="320">
        <v>4</v>
      </c>
      <c r="D52" s="320"/>
      <c r="E52" s="320"/>
      <c r="F52" s="320">
        <v>4</v>
      </c>
    </row>
    <row r="53" spans="1:11">
      <c r="A53" s="389" t="s">
        <v>898</v>
      </c>
      <c r="B53" s="320"/>
      <c r="C53" s="320">
        <v>2</v>
      </c>
      <c r="D53" s="320">
        <v>7</v>
      </c>
      <c r="E53" s="320">
        <v>2</v>
      </c>
      <c r="F53" s="320">
        <v>11</v>
      </c>
      <c r="J53" s="341" t="s">
        <v>689</v>
      </c>
      <c r="K53" s="341" t="s">
        <v>763</v>
      </c>
    </row>
    <row r="54" spans="1:11">
      <c r="A54" s="346" t="s">
        <v>675</v>
      </c>
      <c r="B54" s="146">
        <v>1</v>
      </c>
      <c r="C54" s="146">
        <v>7</v>
      </c>
      <c r="D54" s="146">
        <v>13</v>
      </c>
      <c r="E54" s="146">
        <v>2</v>
      </c>
      <c r="F54" s="400">
        <v>23</v>
      </c>
      <c r="J54" s="341">
        <f>SUM(B54:B54)</f>
        <v>1</v>
      </c>
      <c r="K54" s="341">
        <f>SUM(C54:E54)</f>
        <v>22</v>
      </c>
    </row>
    <row r="60" spans="1:11">
      <c r="A60" s="346" t="s">
        <v>810</v>
      </c>
    </row>
    <row r="61" spans="1:11">
      <c r="A61" s="144" t="s">
        <v>880</v>
      </c>
      <c r="B61" s="144" t="s">
        <v>826</v>
      </c>
      <c r="C61"/>
      <c r="D61"/>
      <c r="E61"/>
      <c r="F61"/>
      <c r="G61"/>
      <c r="H61"/>
    </row>
    <row r="62" spans="1:11">
      <c r="A62" s="144" t="s">
        <v>674</v>
      </c>
      <c r="B62" s="131">
        <v>10</v>
      </c>
      <c r="C62" s="131">
        <v>11</v>
      </c>
      <c r="D62" s="131">
        <v>12</v>
      </c>
      <c r="E62" s="131">
        <v>20</v>
      </c>
      <c r="F62" s="131">
        <v>21</v>
      </c>
      <c r="G62" s="131">
        <v>22</v>
      </c>
      <c r="H62" s="131" t="s">
        <v>675</v>
      </c>
    </row>
    <row r="63" spans="1:11">
      <c r="A63" s="387" t="s">
        <v>881</v>
      </c>
      <c r="B63" s="319">
        <v>27</v>
      </c>
      <c r="C63" s="319">
        <v>4</v>
      </c>
      <c r="D63" s="319">
        <v>1</v>
      </c>
      <c r="E63" s="319">
        <v>1</v>
      </c>
      <c r="F63" s="319"/>
      <c r="G63" s="319"/>
      <c r="H63" s="319">
        <v>33</v>
      </c>
    </row>
    <row r="64" spans="1:11">
      <c r="A64" s="387" t="s">
        <v>882</v>
      </c>
      <c r="B64" s="319">
        <v>5</v>
      </c>
      <c r="C64" s="319">
        <v>6</v>
      </c>
      <c r="D64" s="319">
        <v>3</v>
      </c>
      <c r="E64" s="319"/>
      <c r="F64" s="319"/>
      <c r="G64" s="319">
        <v>1</v>
      </c>
      <c r="H64" s="319">
        <v>15</v>
      </c>
    </row>
    <row r="65" spans="1:11">
      <c r="A65" s="387" t="s">
        <v>883</v>
      </c>
      <c r="B65" s="319">
        <v>1</v>
      </c>
      <c r="C65" s="319">
        <v>4</v>
      </c>
      <c r="D65" s="319">
        <v>1</v>
      </c>
      <c r="E65" s="319">
        <v>1</v>
      </c>
      <c r="F65" s="319">
        <v>3</v>
      </c>
      <c r="G65" s="319"/>
      <c r="H65" s="319">
        <v>10</v>
      </c>
    </row>
    <row r="66" spans="1:11">
      <c r="A66" s="387" t="s">
        <v>884</v>
      </c>
      <c r="B66" s="319">
        <v>3</v>
      </c>
      <c r="C66" s="319">
        <v>6</v>
      </c>
      <c r="D66" s="319">
        <v>3</v>
      </c>
      <c r="E66" s="319"/>
      <c r="F66" s="319">
        <v>2</v>
      </c>
      <c r="G66" s="319"/>
      <c r="H66" s="319">
        <v>14</v>
      </c>
    </row>
    <row r="67" spans="1:11">
      <c r="A67" s="346" t="s">
        <v>885</v>
      </c>
      <c r="B67" s="146">
        <v>1</v>
      </c>
      <c r="C67" s="146">
        <v>1</v>
      </c>
      <c r="D67" s="146">
        <v>2</v>
      </c>
      <c r="E67" s="146"/>
      <c r="F67" s="146"/>
      <c r="G67" s="146"/>
      <c r="H67" s="146">
        <v>4</v>
      </c>
    </row>
    <row r="68" spans="1:11">
      <c r="A68" s="346" t="s">
        <v>886</v>
      </c>
      <c r="B68" s="146"/>
      <c r="C68" s="146">
        <v>3</v>
      </c>
      <c r="D68" s="146">
        <v>1</v>
      </c>
      <c r="E68" s="146">
        <v>2</v>
      </c>
      <c r="F68" s="146">
        <v>2</v>
      </c>
      <c r="G68" s="146"/>
      <c r="H68" s="146">
        <v>8</v>
      </c>
    </row>
    <row r="69" spans="1:11">
      <c r="A69" s="346" t="s">
        <v>887</v>
      </c>
      <c r="B69" s="146"/>
      <c r="C69" s="146">
        <v>2</v>
      </c>
      <c r="D69" s="146">
        <v>1</v>
      </c>
      <c r="E69" s="146"/>
      <c r="F69" s="146"/>
      <c r="G69" s="146"/>
      <c r="H69" s="146">
        <v>3</v>
      </c>
    </row>
    <row r="70" spans="1:11">
      <c r="A70" s="346" t="s">
        <v>888</v>
      </c>
      <c r="B70" s="146"/>
      <c r="C70" s="146"/>
      <c r="D70" s="146"/>
      <c r="E70" s="146">
        <v>1</v>
      </c>
      <c r="F70" s="146">
        <v>1</v>
      </c>
      <c r="G70" s="146"/>
      <c r="H70" s="146">
        <v>2</v>
      </c>
    </row>
    <row r="71" spans="1:11">
      <c r="A71" s="346" t="s">
        <v>889</v>
      </c>
      <c r="B71" s="146"/>
      <c r="C71" s="146"/>
      <c r="D71" s="146"/>
      <c r="E71" s="146">
        <v>1</v>
      </c>
      <c r="F71" s="146">
        <v>2</v>
      </c>
      <c r="G71" s="146"/>
      <c r="H71" s="146">
        <v>3</v>
      </c>
    </row>
    <row r="72" spans="1:11">
      <c r="A72" s="346" t="s">
        <v>890</v>
      </c>
      <c r="B72" s="146"/>
      <c r="C72" s="146">
        <v>1</v>
      </c>
      <c r="D72" s="146"/>
      <c r="E72" s="146">
        <v>1</v>
      </c>
      <c r="F72" s="146">
        <v>2</v>
      </c>
      <c r="G72" s="146"/>
      <c r="H72" s="146">
        <v>4</v>
      </c>
    </row>
    <row r="73" spans="1:11">
      <c r="A73" s="346" t="s">
        <v>891</v>
      </c>
      <c r="B73" s="146"/>
      <c r="C73" s="146"/>
      <c r="D73" s="146"/>
      <c r="E73" s="146"/>
      <c r="F73" s="146">
        <v>1</v>
      </c>
      <c r="G73" s="146"/>
      <c r="H73" s="146">
        <v>1</v>
      </c>
    </row>
    <row r="74" spans="1:11">
      <c r="A74" s="346" t="s">
        <v>892</v>
      </c>
      <c r="B74" s="146"/>
      <c r="C74" s="146"/>
      <c r="D74" s="146"/>
      <c r="E74" s="146"/>
      <c r="F74" s="146">
        <v>3</v>
      </c>
      <c r="G74" s="146"/>
      <c r="H74" s="146">
        <v>3</v>
      </c>
    </row>
    <row r="75" spans="1:11">
      <c r="A75" s="346" t="s">
        <v>893</v>
      </c>
      <c r="B75" s="146"/>
      <c r="C75" s="146"/>
      <c r="D75" s="146"/>
      <c r="E75" s="146"/>
      <c r="F75" s="146">
        <v>2</v>
      </c>
      <c r="G75" s="146"/>
      <c r="H75" s="146">
        <v>2</v>
      </c>
    </row>
    <row r="76" spans="1:11">
      <c r="A76" s="346" t="s">
        <v>894</v>
      </c>
      <c r="B76" s="146"/>
      <c r="C76" s="146"/>
      <c r="D76" s="146"/>
      <c r="E76" s="146">
        <v>3</v>
      </c>
      <c r="F76" s="146">
        <v>17</v>
      </c>
      <c r="G76" s="146"/>
      <c r="H76" s="146">
        <v>20</v>
      </c>
    </row>
    <row r="77" spans="1:11">
      <c r="A77" s="346" t="s">
        <v>895</v>
      </c>
      <c r="B77" s="146"/>
      <c r="C77" s="146">
        <v>4</v>
      </c>
      <c r="D77" s="146"/>
      <c r="E77" s="146"/>
      <c r="F77" s="146">
        <v>5</v>
      </c>
      <c r="G77" s="146"/>
      <c r="H77" s="146">
        <v>9</v>
      </c>
    </row>
    <row r="78" spans="1:11">
      <c r="A78" s="389" t="s">
        <v>896</v>
      </c>
      <c r="B78" s="320"/>
      <c r="C78" s="320"/>
      <c r="D78" s="320"/>
      <c r="E78" s="320"/>
      <c r="F78" s="320">
        <v>6</v>
      </c>
      <c r="G78" s="320">
        <v>5</v>
      </c>
      <c r="H78" s="320">
        <v>11</v>
      </c>
    </row>
    <row r="79" spans="1:11">
      <c r="A79" s="389" t="s">
        <v>897</v>
      </c>
      <c r="B79" s="320"/>
      <c r="C79" s="320"/>
      <c r="D79" s="320"/>
      <c r="E79" s="320"/>
      <c r="F79" s="320">
        <v>3</v>
      </c>
      <c r="G79" s="320"/>
      <c r="H79" s="320">
        <v>3</v>
      </c>
    </row>
    <row r="80" spans="1:11">
      <c r="A80" s="389" t="s">
        <v>898</v>
      </c>
      <c r="B80" s="320"/>
      <c r="C80" s="320"/>
      <c r="D80" s="320"/>
      <c r="E80" s="320"/>
      <c r="F80" s="320">
        <v>5</v>
      </c>
      <c r="G80" s="320">
        <v>5</v>
      </c>
      <c r="H80" s="320">
        <v>10</v>
      </c>
      <c r="J80" s="341" t="s">
        <v>689</v>
      </c>
      <c r="K80" s="341" t="s">
        <v>763</v>
      </c>
    </row>
    <row r="81" spans="1:11">
      <c r="A81" s="346" t="s">
        <v>675</v>
      </c>
      <c r="B81" s="146">
        <v>37</v>
      </c>
      <c r="C81" s="146">
        <v>31</v>
      </c>
      <c r="D81" s="146">
        <v>12</v>
      </c>
      <c r="E81" s="146">
        <v>10</v>
      </c>
      <c r="F81" s="146">
        <v>54</v>
      </c>
      <c r="G81" s="146">
        <v>11</v>
      </c>
      <c r="H81" s="146">
        <v>155</v>
      </c>
      <c r="J81" s="341">
        <f>SUM(B81:D81)</f>
        <v>80</v>
      </c>
      <c r="K81" s="341">
        <f>SUM(E81:G81)</f>
        <v>75</v>
      </c>
    </row>
    <row r="85" spans="1:11">
      <c r="A85" s="346" t="s">
        <v>811</v>
      </c>
    </row>
    <row r="86" spans="1:11">
      <c r="A86" s="144" t="s">
        <v>880</v>
      </c>
      <c r="B86" s="144" t="s">
        <v>826</v>
      </c>
      <c r="C86"/>
      <c r="D86"/>
      <c r="E86"/>
      <c r="F86"/>
      <c r="G86"/>
      <c r="H86"/>
    </row>
    <row r="87" spans="1:11">
      <c r="A87" s="144" t="s">
        <v>674</v>
      </c>
      <c r="B87" s="131">
        <v>10</v>
      </c>
      <c r="C87" s="131">
        <v>11</v>
      </c>
      <c r="D87" s="131">
        <v>12</v>
      </c>
      <c r="E87" s="131">
        <v>20</v>
      </c>
      <c r="F87" s="131">
        <v>21</v>
      </c>
      <c r="G87" s="131">
        <v>22</v>
      </c>
      <c r="H87" s="131" t="s">
        <v>675</v>
      </c>
    </row>
    <row r="88" spans="1:11">
      <c r="A88" s="387" t="s">
        <v>881</v>
      </c>
      <c r="B88" s="319">
        <v>8</v>
      </c>
      <c r="C88" s="319">
        <v>2</v>
      </c>
      <c r="D88" s="319"/>
      <c r="E88" s="319"/>
      <c r="F88" s="319"/>
      <c r="G88" s="319"/>
      <c r="H88" s="319">
        <v>10</v>
      </c>
    </row>
    <row r="89" spans="1:11">
      <c r="A89" s="387" t="s">
        <v>882</v>
      </c>
      <c r="B89" s="319">
        <v>1</v>
      </c>
      <c r="C89" s="319">
        <v>1</v>
      </c>
      <c r="D89" s="319">
        <v>1</v>
      </c>
      <c r="E89" s="319">
        <v>1</v>
      </c>
      <c r="F89" s="319">
        <v>1</v>
      </c>
      <c r="G89" s="319">
        <v>1</v>
      </c>
      <c r="H89" s="319">
        <v>6</v>
      </c>
    </row>
    <row r="90" spans="1:11">
      <c r="A90" s="387" t="s">
        <v>884</v>
      </c>
      <c r="B90" s="319"/>
      <c r="C90" s="319">
        <v>2</v>
      </c>
      <c r="D90" s="319">
        <v>1</v>
      </c>
      <c r="E90" s="319"/>
      <c r="F90" s="319">
        <v>3</v>
      </c>
      <c r="G90" s="319"/>
      <c r="H90" s="319">
        <v>6</v>
      </c>
    </row>
    <row r="91" spans="1:11">
      <c r="A91" s="346" t="s">
        <v>885</v>
      </c>
      <c r="B91" s="146">
        <v>1</v>
      </c>
      <c r="C91" s="146">
        <v>2</v>
      </c>
      <c r="D91" s="146"/>
      <c r="E91" s="146"/>
      <c r="F91" s="146">
        <v>1</v>
      </c>
      <c r="G91" s="146"/>
      <c r="H91" s="146">
        <v>4</v>
      </c>
    </row>
    <row r="92" spans="1:11">
      <c r="A92" s="346" t="s">
        <v>886</v>
      </c>
      <c r="B92" s="146"/>
      <c r="C92" s="146"/>
      <c r="D92" s="146"/>
      <c r="E92" s="146"/>
      <c r="F92" s="146">
        <v>1</v>
      </c>
      <c r="G92" s="146"/>
      <c r="H92" s="146">
        <v>1</v>
      </c>
    </row>
    <row r="93" spans="1:11">
      <c r="A93" s="346" t="s">
        <v>887</v>
      </c>
      <c r="B93" s="146"/>
      <c r="C93" s="146"/>
      <c r="D93" s="146"/>
      <c r="E93" s="146">
        <v>1</v>
      </c>
      <c r="F93" s="146">
        <v>5</v>
      </c>
      <c r="G93" s="146"/>
      <c r="H93" s="146">
        <v>6</v>
      </c>
    </row>
    <row r="94" spans="1:11">
      <c r="A94" s="346" t="s">
        <v>901</v>
      </c>
      <c r="B94" s="146"/>
      <c r="C94" s="146"/>
      <c r="D94" s="146"/>
      <c r="E94" s="146"/>
      <c r="F94" s="146">
        <v>2</v>
      </c>
      <c r="G94" s="146"/>
      <c r="H94" s="146">
        <v>2</v>
      </c>
    </row>
    <row r="95" spans="1:11">
      <c r="A95" s="346" t="s">
        <v>889</v>
      </c>
      <c r="B95" s="146"/>
      <c r="C95" s="146"/>
      <c r="D95" s="146"/>
      <c r="E95" s="146"/>
      <c r="F95" s="146">
        <v>2</v>
      </c>
      <c r="G95" s="146"/>
      <c r="H95" s="146">
        <v>2</v>
      </c>
    </row>
    <row r="96" spans="1:11">
      <c r="A96" s="346" t="s">
        <v>891</v>
      </c>
      <c r="B96" s="146"/>
      <c r="C96" s="146"/>
      <c r="D96" s="146"/>
      <c r="E96" s="146"/>
      <c r="F96" s="146">
        <v>1</v>
      </c>
      <c r="G96" s="146"/>
      <c r="H96" s="146">
        <v>1</v>
      </c>
    </row>
    <row r="97" spans="1:11">
      <c r="A97" s="346" t="s">
        <v>892</v>
      </c>
      <c r="B97" s="146"/>
      <c r="C97" s="146"/>
      <c r="D97" s="146"/>
      <c r="E97" s="146"/>
      <c r="F97" s="146">
        <v>3</v>
      </c>
      <c r="G97" s="146"/>
      <c r="H97" s="146">
        <v>3</v>
      </c>
    </row>
    <row r="98" spans="1:11">
      <c r="A98" s="346" t="s">
        <v>893</v>
      </c>
      <c r="B98" s="146"/>
      <c r="C98" s="146"/>
      <c r="D98" s="146"/>
      <c r="E98" s="146"/>
      <c r="F98" s="146">
        <v>6</v>
      </c>
      <c r="G98" s="146"/>
      <c r="H98" s="146">
        <v>6</v>
      </c>
    </row>
    <row r="99" spans="1:11">
      <c r="A99" s="346" t="s">
        <v>894</v>
      </c>
      <c r="B99" s="146"/>
      <c r="C99" s="146">
        <v>1</v>
      </c>
      <c r="D99" s="146"/>
      <c r="E99" s="146"/>
      <c r="F99" s="146"/>
      <c r="G99" s="146"/>
      <c r="H99" s="146">
        <v>1</v>
      </c>
    </row>
    <row r="100" spans="1:11">
      <c r="A100" s="346" t="s">
        <v>895</v>
      </c>
      <c r="B100" s="146"/>
      <c r="C100" s="146"/>
      <c r="D100" s="146"/>
      <c r="E100" s="146"/>
      <c r="F100" s="146">
        <v>1</v>
      </c>
      <c r="G100" s="146"/>
      <c r="H100" s="146">
        <v>1</v>
      </c>
    </row>
    <row r="101" spans="1:11">
      <c r="A101" s="389" t="s">
        <v>896</v>
      </c>
      <c r="B101" s="320"/>
      <c r="C101" s="320"/>
      <c r="D101" s="320"/>
      <c r="E101" s="320"/>
      <c r="F101" s="320">
        <v>5</v>
      </c>
      <c r="G101" s="320"/>
      <c r="H101" s="320">
        <v>5</v>
      </c>
    </row>
    <row r="102" spans="1:11">
      <c r="A102" s="389" t="s">
        <v>900</v>
      </c>
      <c r="B102" s="320"/>
      <c r="C102" s="320"/>
      <c r="D102" s="320"/>
      <c r="E102" s="320"/>
      <c r="F102" s="320">
        <v>3</v>
      </c>
      <c r="G102" s="320"/>
      <c r="H102" s="320">
        <v>3</v>
      </c>
    </row>
    <row r="103" spans="1:11">
      <c r="A103" s="389" t="s">
        <v>897</v>
      </c>
      <c r="B103" s="320"/>
      <c r="C103" s="320">
        <v>1</v>
      </c>
      <c r="D103" s="320"/>
      <c r="E103" s="320"/>
      <c r="F103" s="320">
        <v>1</v>
      </c>
      <c r="G103" s="320"/>
      <c r="H103" s="320">
        <v>2</v>
      </c>
    </row>
    <row r="104" spans="1:11">
      <c r="A104" s="389" t="s">
        <v>898</v>
      </c>
      <c r="B104" s="320"/>
      <c r="C104" s="320"/>
      <c r="D104" s="320"/>
      <c r="E104" s="320"/>
      <c r="F104" s="320">
        <v>10</v>
      </c>
      <c r="G104" s="320">
        <v>2</v>
      </c>
      <c r="H104" s="320">
        <v>12</v>
      </c>
      <c r="J104" s="18" t="s">
        <v>689</v>
      </c>
      <c r="K104" s="18" t="s">
        <v>763</v>
      </c>
    </row>
    <row r="105" spans="1:11">
      <c r="A105" s="346" t="s">
        <v>675</v>
      </c>
      <c r="B105" s="146">
        <v>10</v>
      </c>
      <c r="C105" s="146">
        <v>9</v>
      </c>
      <c r="D105" s="146">
        <v>2</v>
      </c>
      <c r="E105" s="146">
        <v>2</v>
      </c>
      <c r="F105" s="146">
        <v>45</v>
      </c>
      <c r="G105" s="146">
        <v>3</v>
      </c>
      <c r="H105" s="146">
        <v>71</v>
      </c>
      <c r="J105" s="341">
        <f>SUM(B105:D105)</f>
        <v>21</v>
      </c>
      <c r="K105" s="341">
        <f>SUM(E105:G105)</f>
        <v>50</v>
      </c>
    </row>
    <row r="108" spans="1:11">
      <c r="A108" s="346" t="s">
        <v>854</v>
      </c>
    </row>
    <row r="109" spans="1:11">
      <c r="A109" s="144" t="s">
        <v>880</v>
      </c>
      <c r="B109" s="144" t="s">
        <v>826</v>
      </c>
      <c r="C109"/>
      <c r="D109"/>
      <c r="E109"/>
      <c r="F109"/>
      <c r="G109"/>
    </row>
    <row r="110" spans="1:11">
      <c r="A110" s="144" t="s">
        <v>674</v>
      </c>
      <c r="B110" s="131">
        <v>10</v>
      </c>
      <c r="C110" s="131">
        <v>11</v>
      </c>
      <c r="D110" s="131">
        <v>20</v>
      </c>
      <c r="E110" s="131">
        <v>21</v>
      </c>
      <c r="F110" s="131">
        <v>22</v>
      </c>
      <c r="G110" s="131" t="s">
        <v>675</v>
      </c>
    </row>
    <row r="111" spans="1:11">
      <c r="A111" s="387" t="s">
        <v>881</v>
      </c>
      <c r="B111" s="319">
        <v>2</v>
      </c>
      <c r="C111" s="319">
        <v>1</v>
      </c>
      <c r="D111" s="319">
        <v>1</v>
      </c>
      <c r="E111" s="319">
        <v>1</v>
      </c>
      <c r="F111" s="319"/>
      <c r="G111" s="319">
        <v>5</v>
      </c>
    </row>
    <row r="112" spans="1:11">
      <c r="A112" s="387" t="s">
        <v>882</v>
      </c>
      <c r="B112" s="319">
        <v>2</v>
      </c>
      <c r="C112" s="319">
        <v>1</v>
      </c>
      <c r="D112" s="319"/>
      <c r="E112" s="319">
        <v>1</v>
      </c>
      <c r="F112" s="319">
        <v>1</v>
      </c>
      <c r="G112" s="319">
        <v>5</v>
      </c>
    </row>
    <row r="113" spans="1:11">
      <c r="A113" s="387" t="s">
        <v>883</v>
      </c>
      <c r="B113" s="319"/>
      <c r="C113" s="319">
        <v>1</v>
      </c>
      <c r="D113" s="319">
        <v>9</v>
      </c>
      <c r="E113" s="319">
        <v>4</v>
      </c>
      <c r="F113" s="319"/>
      <c r="G113" s="319">
        <v>14</v>
      </c>
    </row>
    <row r="114" spans="1:11">
      <c r="A114" s="387" t="s">
        <v>884</v>
      </c>
      <c r="B114" s="319"/>
      <c r="C114" s="319"/>
      <c r="D114" s="319"/>
      <c r="E114" s="319">
        <v>1</v>
      </c>
      <c r="F114" s="319"/>
      <c r="G114" s="319">
        <v>1</v>
      </c>
    </row>
    <row r="115" spans="1:11">
      <c r="A115" s="346" t="s">
        <v>885</v>
      </c>
      <c r="B115" s="146"/>
      <c r="C115" s="146"/>
      <c r="D115" s="146">
        <v>1</v>
      </c>
      <c r="E115" s="146">
        <v>3</v>
      </c>
      <c r="F115" s="146"/>
      <c r="G115" s="146">
        <v>4</v>
      </c>
    </row>
    <row r="116" spans="1:11">
      <c r="A116" s="346" t="s">
        <v>886</v>
      </c>
      <c r="B116" s="146">
        <v>4</v>
      </c>
      <c r="C116" s="146"/>
      <c r="D116" s="146">
        <v>2</v>
      </c>
      <c r="E116" s="146">
        <v>4</v>
      </c>
      <c r="F116" s="146"/>
      <c r="G116" s="146">
        <v>10</v>
      </c>
    </row>
    <row r="117" spans="1:11">
      <c r="A117" s="346" t="s">
        <v>889</v>
      </c>
      <c r="B117" s="146">
        <v>3</v>
      </c>
      <c r="C117" s="146"/>
      <c r="D117" s="146"/>
      <c r="E117" s="146"/>
      <c r="F117" s="146"/>
      <c r="G117" s="146">
        <v>3</v>
      </c>
    </row>
    <row r="118" spans="1:11">
      <c r="A118" s="346" t="s">
        <v>890</v>
      </c>
      <c r="B118" s="146"/>
      <c r="C118" s="146"/>
      <c r="D118" s="146">
        <v>19</v>
      </c>
      <c r="E118" s="146">
        <v>14</v>
      </c>
      <c r="F118" s="146"/>
      <c r="G118" s="146">
        <v>33</v>
      </c>
    </row>
    <row r="119" spans="1:11">
      <c r="A119" s="389" t="s">
        <v>896</v>
      </c>
      <c r="B119" s="320"/>
      <c r="C119" s="320"/>
      <c r="D119" s="320">
        <v>7</v>
      </c>
      <c r="E119" s="320">
        <v>1</v>
      </c>
      <c r="F119" s="320">
        <v>1</v>
      </c>
      <c r="G119" s="320">
        <v>9</v>
      </c>
    </row>
    <row r="120" spans="1:11">
      <c r="A120" s="389" t="s">
        <v>898</v>
      </c>
      <c r="B120" s="320"/>
      <c r="C120" s="320"/>
      <c r="D120" s="320">
        <v>15</v>
      </c>
      <c r="E120" s="320">
        <v>27</v>
      </c>
      <c r="F120" s="320">
        <v>2</v>
      </c>
      <c r="G120" s="320">
        <v>44</v>
      </c>
      <c r="J120" s="18" t="s">
        <v>689</v>
      </c>
      <c r="K120" s="18" t="s">
        <v>763</v>
      </c>
    </row>
    <row r="121" spans="1:11">
      <c r="A121" s="346" t="s">
        <v>675</v>
      </c>
      <c r="B121" s="146">
        <v>11</v>
      </c>
      <c r="C121" s="146">
        <v>3</v>
      </c>
      <c r="D121" s="146">
        <v>54</v>
      </c>
      <c r="E121" s="146">
        <v>56</v>
      </c>
      <c r="F121" s="146">
        <v>4</v>
      </c>
      <c r="G121" s="146">
        <v>128</v>
      </c>
      <c r="J121" s="341">
        <f>SUM(B121:C121)</f>
        <v>14</v>
      </c>
      <c r="K121" s="341">
        <f>SUM(D121:F121)</f>
        <v>114</v>
      </c>
    </row>
    <row r="126" spans="1:11">
      <c r="A126" s="346" t="s">
        <v>760</v>
      </c>
    </row>
    <row r="127" spans="1:11">
      <c r="A127" s="144" t="s">
        <v>880</v>
      </c>
      <c r="B127" s="144" t="s">
        <v>826</v>
      </c>
      <c r="C127"/>
      <c r="D127"/>
      <c r="E127"/>
      <c r="F127"/>
      <c r="G127"/>
    </row>
    <row r="128" spans="1:11">
      <c r="A128" s="144" t="s">
        <v>674</v>
      </c>
      <c r="B128" s="131">
        <v>11</v>
      </c>
      <c r="C128" s="131">
        <v>12</v>
      </c>
      <c r="D128" s="131">
        <v>20</v>
      </c>
      <c r="E128" s="131">
        <v>21</v>
      </c>
      <c r="F128" s="131">
        <v>22</v>
      </c>
      <c r="G128" s="131" t="s">
        <v>675</v>
      </c>
    </row>
    <row r="129" spans="1:11">
      <c r="A129" s="387" t="s">
        <v>881</v>
      </c>
      <c r="B129" s="319"/>
      <c r="C129" s="319"/>
      <c r="D129" s="319"/>
      <c r="E129" s="319">
        <v>1</v>
      </c>
      <c r="F129" s="319"/>
      <c r="G129" s="319">
        <v>1</v>
      </c>
    </row>
    <row r="130" spans="1:11">
      <c r="A130" s="387" t="s">
        <v>882</v>
      </c>
      <c r="B130" s="319"/>
      <c r="C130" s="319"/>
      <c r="D130" s="319">
        <v>1</v>
      </c>
      <c r="E130" s="319">
        <v>1</v>
      </c>
      <c r="F130" s="319">
        <v>2</v>
      </c>
      <c r="G130" s="319">
        <v>4</v>
      </c>
    </row>
    <row r="131" spans="1:11">
      <c r="A131" s="346" t="s">
        <v>886</v>
      </c>
      <c r="B131" s="146"/>
      <c r="C131" s="146"/>
      <c r="D131" s="146"/>
      <c r="E131" s="146">
        <v>1</v>
      </c>
      <c r="F131" s="146"/>
      <c r="G131" s="146">
        <v>1</v>
      </c>
    </row>
    <row r="132" spans="1:11">
      <c r="A132" s="346" t="s">
        <v>901</v>
      </c>
      <c r="B132" s="146"/>
      <c r="C132" s="146"/>
      <c r="D132" s="146"/>
      <c r="E132" s="146">
        <v>2</v>
      </c>
      <c r="F132" s="146"/>
      <c r="G132" s="146">
        <v>2</v>
      </c>
    </row>
    <row r="133" spans="1:11">
      <c r="A133" s="346" t="s">
        <v>895</v>
      </c>
      <c r="B133" s="146">
        <v>1</v>
      </c>
      <c r="C133" s="146"/>
      <c r="D133" s="146"/>
      <c r="E133" s="146"/>
      <c r="F133" s="146"/>
      <c r="G133" s="146">
        <v>1</v>
      </c>
    </row>
    <row r="134" spans="1:11">
      <c r="A134" s="389" t="s">
        <v>900</v>
      </c>
      <c r="B134" s="320">
        <v>1</v>
      </c>
      <c r="C134" s="320">
        <v>3</v>
      </c>
      <c r="D134" s="320"/>
      <c r="E134" s="320"/>
      <c r="F134" s="320"/>
      <c r="G134" s="320">
        <v>4</v>
      </c>
    </row>
    <row r="135" spans="1:11">
      <c r="A135" s="389" t="s">
        <v>898</v>
      </c>
      <c r="B135" s="320"/>
      <c r="C135" s="320"/>
      <c r="D135" s="320">
        <v>34</v>
      </c>
      <c r="E135" s="320">
        <v>17</v>
      </c>
      <c r="F135" s="320">
        <v>6</v>
      </c>
      <c r="G135" s="320">
        <v>57</v>
      </c>
      <c r="J135" s="18" t="s">
        <v>689</v>
      </c>
      <c r="K135" s="18" t="s">
        <v>763</v>
      </c>
    </row>
    <row r="136" spans="1:11">
      <c r="A136" s="346" t="s">
        <v>675</v>
      </c>
      <c r="B136" s="146">
        <v>2</v>
      </c>
      <c r="C136" s="146">
        <v>3</v>
      </c>
      <c r="D136" s="146">
        <v>35</v>
      </c>
      <c r="E136" s="146">
        <v>22</v>
      </c>
      <c r="F136" s="146">
        <v>8</v>
      </c>
      <c r="G136" s="146">
        <v>70</v>
      </c>
      <c r="J136" s="341">
        <f>SUM(B136:C136)</f>
        <v>5</v>
      </c>
      <c r="K136" s="341">
        <f>SUM(D136:F136)</f>
        <v>65</v>
      </c>
    </row>
    <row r="143" spans="1:11" ht="14.25" customHeight="1">
      <c r="A143" s="346" t="s">
        <v>761</v>
      </c>
    </row>
    <row r="144" spans="1:11">
      <c r="A144" s="144" t="s">
        <v>880</v>
      </c>
      <c r="B144" s="144" t="s">
        <v>826</v>
      </c>
      <c r="C144"/>
      <c r="D144"/>
      <c r="E144"/>
      <c r="F144"/>
      <c r="G144"/>
      <c r="H144"/>
    </row>
    <row r="145" spans="1:12">
      <c r="A145" s="144" t="s">
        <v>674</v>
      </c>
      <c r="B145" s="131">
        <v>10</v>
      </c>
      <c r="C145" s="131">
        <v>11</v>
      </c>
      <c r="D145" s="131">
        <v>12</v>
      </c>
      <c r="E145" s="131">
        <v>20</v>
      </c>
      <c r="F145" s="131">
        <v>21</v>
      </c>
      <c r="G145" s="131">
        <v>22</v>
      </c>
      <c r="H145" s="131" t="s">
        <v>675</v>
      </c>
    </row>
    <row r="146" spans="1:12">
      <c r="A146" s="387" t="s">
        <v>882</v>
      </c>
      <c r="B146" s="319"/>
      <c r="C146" s="319"/>
      <c r="D146" s="319"/>
      <c r="E146" s="319">
        <v>4</v>
      </c>
      <c r="F146" s="319">
        <v>2</v>
      </c>
      <c r="G146" s="319">
        <v>1</v>
      </c>
      <c r="H146" s="319">
        <v>7</v>
      </c>
    </row>
    <row r="147" spans="1:12">
      <c r="A147" s="387" t="s">
        <v>883</v>
      </c>
      <c r="B147" s="319"/>
      <c r="C147" s="319"/>
      <c r="D147" s="319"/>
      <c r="E147" s="319">
        <v>1</v>
      </c>
      <c r="F147" s="319">
        <v>1</v>
      </c>
      <c r="G147" s="319"/>
      <c r="H147" s="319">
        <v>2</v>
      </c>
    </row>
    <row r="148" spans="1:12">
      <c r="A148" s="387" t="s">
        <v>884</v>
      </c>
      <c r="B148" s="319">
        <v>1</v>
      </c>
      <c r="C148" s="319">
        <v>1</v>
      </c>
      <c r="D148" s="319"/>
      <c r="E148" s="319"/>
      <c r="F148" s="319"/>
      <c r="G148" s="319"/>
      <c r="H148" s="319">
        <v>2</v>
      </c>
    </row>
    <row r="149" spans="1:12">
      <c r="A149" s="346" t="s">
        <v>885</v>
      </c>
      <c r="B149" s="146"/>
      <c r="C149" s="146"/>
      <c r="D149" s="146"/>
      <c r="E149" s="146">
        <v>1</v>
      </c>
      <c r="F149" s="146"/>
      <c r="G149" s="146"/>
      <c r="H149" s="146">
        <v>1</v>
      </c>
    </row>
    <row r="150" spans="1:12">
      <c r="A150" s="346" t="s">
        <v>888</v>
      </c>
      <c r="B150" s="146"/>
      <c r="C150" s="146"/>
      <c r="D150" s="146"/>
      <c r="E150" s="146"/>
      <c r="F150" s="146">
        <v>1</v>
      </c>
      <c r="G150" s="146"/>
      <c r="H150" s="146">
        <v>1</v>
      </c>
    </row>
    <row r="151" spans="1:12">
      <c r="A151" s="346" t="s">
        <v>901</v>
      </c>
      <c r="B151" s="146">
        <v>1</v>
      </c>
      <c r="C151" s="146"/>
      <c r="D151" s="146"/>
      <c r="E151" s="146"/>
      <c r="F151" s="146"/>
      <c r="G151" s="146"/>
      <c r="H151" s="146">
        <v>1</v>
      </c>
    </row>
    <row r="152" spans="1:12">
      <c r="A152" s="346" t="s">
        <v>889</v>
      </c>
      <c r="B152" s="146">
        <v>2</v>
      </c>
      <c r="C152" s="146">
        <v>1</v>
      </c>
      <c r="D152" s="146"/>
      <c r="E152" s="146"/>
      <c r="F152" s="146"/>
      <c r="G152" s="146"/>
      <c r="H152" s="146">
        <v>3</v>
      </c>
    </row>
    <row r="153" spans="1:12">
      <c r="A153" s="346" t="s">
        <v>891</v>
      </c>
      <c r="B153" s="146">
        <v>1</v>
      </c>
      <c r="C153" s="146"/>
      <c r="D153" s="146">
        <v>1</v>
      </c>
      <c r="E153" s="146"/>
      <c r="F153" s="146"/>
      <c r="G153" s="146"/>
      <c r="H153" s="146">
        <v>2</v>
      </c>
    </row>
    <row r="154" spans="1:12">
      <c r="A154" s="346" t="s">
        <v>895</v>
      </c>
      <c r="B154" s="146"/>
      <c r="C154" s="146"/>
      <c r="D154" s="146"/>
      <c r="E154" s="146"/>
      <c r="F154" s="146">
        <v>1</v>
      </c>
      <c r="G154" s="146"/>
      <c r="H154" s="146">
        <v>1</v>
      </c>
    </row>
    <row r="155" spans="1:12">
      <c r="A155" s="389" t="s">
        <v>896</v>
      </c>
      <c r="B155" s="320"/>
      <c r="C155" s="320"/>
      <c r="D155" s="320">
        <v>1</v>
      </c>
      <c r="E155" s="320"/>
      <c r="F155" s="320"/>
      <c r="G155" s="320"/>
      <c r="H155" s="320">
        <v>1</v>
      </c>
    </row>
    <row r="156" spans="1:12">
      <c r="A156" s="389" t="s">
        <v>897</v>
      </c>
      <c r="B156" s="320"/>
      <c r="C156" s="320"/>
      <c r="D156" s="320"/>
      <c r="E156" s="320">
        <v>1</v>
      </c>
      <c r="F156" s="320">
        <v>1</v>
      </c>
      <c r="G156" s="320"/>
      <c r="H156" s="320">
        <v>2</v>
      </c>
    </row>
    <row r="157" spans="1:12">
      <c r="A157" s="389" t="s">
        <v>898</v>
      </c>
      <c r="B157" s="320"/>
      <c r="C157" s="320"/>
      <c r="D157" s="320"/>
      <c r="E157" s="320"/>
      <c r="F157" s="320">
        <v>5</v>
      </c>
      <c r="G157" s="320">
        <v>4</v>
      </c>
      <c r="H157" s="320">
        <v>9</v>
      </c>
      <c r="J157" s="18" t="s">
        <v>689</v>
      </c>
      <c r="K157" s="18" t="s">
        <v>763</v>
      </c>
    </row>
    <row r="158" spans="1:12">
      <c r="A158" s="346" t="s">
        <v>675</v>
      </c>
      <c r="B158" s="146">
        <v>5</v>
      </c>
      <c r="C158" s="146">
        <v>2</v>
      </c>
      <c r="D158" s="146">
        <v>2</v>
      </c>
      <c r="E158" s="146">
        <v>7</v>
      </c>
      <c r="F158" s="146">
        <v>11</v>
      </c>
      <c r="G158" s="146">
        <v>5</v>
      </c>
      <c r="H158" s="146">
        <v>32</v>
      </c>
      <c r="J158" s="341">
        <f>SUM(B158:D158)</f>
        <v>9</v>
      </c>
      <c r="K158" s="341">
        <f>SUM(E158:G158)</f>
        <v>23</v>
      </c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>
      <c r="A210"/>
      <c r="B210"/>
      <c r="C210"/>
      <c r="D210"/>
      <c r="E210"/>
      <c r="F210"/>
      <c r="G210"/>
      <c r="H210"/>
      <c r="I210"/>
      <c r="J210"/>
      <c r="K210"/>
      <c r="L210"/>
    </row>
  </sheetData>
  <conditionalFormatting sqref="W31:AE38">
    <cfRule type="cellIs" dxfId="44" priority="1" operator="lessThanOrEqual">
      <formula>0.2</formula>
    </cfRule>
    <cfRule type="cellIs" dxfId="43" priority="2" operator="greaterThanOrEqual">
      <formula>0.75</formula>
    </cfRule>
    <cfRule type="cellIs" dxfId="42" priority="3" operator="greaterThanOrEqual">
      <formula>0.5</formula>
    </cfRule>
  </conditionalFormatting>
  <pageMargins left="0.7" right="0.7" top="0.75" bottom="0.75" header="0.3" footer="0.3"/>
  <pageSetup paperSize="9" scale="88" orientation="portrait" r:id="rId9"/>
  <colBreaks count="2" manualBreakCount="2">
    <brk id="9" max="157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"/>
  <sheetViews>
    <sheetView view="pageBreakPreview" zoomScale="50" zoomScaleNormal="90" zoomScaleSheetLayoutView="50" workbookViewId="0"/>
  </sheetViews>
  <sheetFormatPr defaultRowHeight="15"/>
  <cols>
    <col min="1" max="1" width="14.28515625" style="256" bestFit="1" customWidth="1"/>
    <col min="2" max="2" width="16.7109375" style="256" bestFit="1" customWidth="1"/>
    <col min="3" max="3" width="25.7109375" bestFit="1" customWidth="1"/>
    <col min="4" max="4" width="9.140625" bestFit="1" customWidth="1"/>
    <col min="5" max="5" width="5.85546875" bestFit="1" customWidth="1"/>
    <col min="6" max="6" width="6.85546875" bestFit="1" customWidth="1"/>
    <col min="7" max="7" width="19" bestFit="1" customWidth="1"/>
    <col min="8" max="8" width="19.140625" bestFit="1" customWidth="1"/>
    <col min="9" max="9" width="16.140625" style="4" bestFit="1" customWidth="1"/>
    <col min="10" max="10" width="14.140625" bestFit="1" customWidth="1"/>
    <col min="11" max="11" width="15.5703125" bestFit="1" customWidth="1"/>
    <col min="12" max="12" width="5.5703125" bestFit="1" customWidth="1"/>
    <col min="13" max="13" width="12.28515625" bestFit="1" customWidth="1"/>
    <col min="14" max="14" width="15.42578125" bestFit="1" customWidth="1"/>
    <col min="15" max="15" width="12.28515625" bestFit="1" customWidth="1"/>
    <col min="21" max="21" width="10.42578125" customWidth="1"/>
    <col min="22" max="22" width="11" customWidth="1"/>
    <col min="23" max="23" width="13.140625" customWidth="1"/>
    <col min="24" max="24" width="14.140625" bestFit="1" customWidth="1"/>
    <col min="25" max="25" width="14.140625" style="261" customWidth="1"/>
    <col min="26" max="26" width="14.140625" style="340" customWidth="1"/>
    <col min="27" max="27" width="10.140625" customWidth="1"/>
    <col min="28" max="28" width="10.140625" style="340" customWidth="1"/>
    <col min="30" max="30" width="14.140625" bestFit="1" customWidth="1"/>
    <col min="31" max="31" width="12.7109375" bestFit="1" customWidth="1"/>
    <col min="33" max="33" width="11.5703125" customWidth="1"/>
    <col min="34" max="34" width="14.140625" customWidth="1"/>
    <col min="36" max="36" width="11.5703125" customWidth="1"/>
    <col min="37" max="37" width="14.140625" customWidth="1"/>
    <col min="39" max="39" width="11.5703125" customWidth="1"/>
    <col min="40" max="40" width="14.140625" customWidth="1"/>
    <col min="42" max="42" width="14.140625" bestFit="1" customWidth="1"/>
    <col min="43" max="43" width="10.140625" customWidth="1"/>
  </cols>
  <sheetData>
    <row r="1" spans="1:33">
      <c r="C1" s="96" t="s">
        <v>651</v>
      </c>
      <c r="D1" s="97">
        <v>11</v>
      </c>
      <c r="E1" s="1"/>
      <c r="F1" s="1"/>
      <c r="I1" s="2" t="s">
        <v>0</v>
      </c>
      <c r="J1" s="1"/>
      <c r="K1" s="3"/>
      <c r="L1" s="4"/>
      <c r="M1" s="4"/>
      <c r="N1" s="4"/>
      <c r="O1" s="3"/>
      <c r="P1" s="5"/>
      <c r="Q1" s="5"/>
      <c r="R1" s="6" t="s">
        <v>1</v>
      </c>
      <c r="S1" s="7"/>
      <c r="T1" s="38" t="s">
        <v>119</v>
      </c>
      <c r="U1" s="39" t="s">
        <v>120</v>
      </c>
      <c r="V1" s="132" t="s">
        <v>121</v>
      </c>
      <c r="W1" s="130" t="s">
        <v>119</v>
      </c>
      <c r="Y1" s="348" t="s">
        <v>879</v>
      </c>
      <c r="Z1" s="351"/>
      <c r="AA1" s="340" t="s">
        <v>858</v>
      </c>
      <c r="AC1" s="134" t="s">
        <v>666</v>
      </c>
      <c r="AD1" s="134" t="s">
        <v>667</v>
      </c>
      <c r="AE1" s="134" t="s">
        <v>670</v>
      </c>
      <c r="AG1" s="139" t="s">
        <v>673</v>
      </c>
    </row>
    <row r="2" spans="1:33">
      <c r="C2" s="96" t="s">
        <v>652</v>
      </c>
      <c r="D2" s="97">
        <v>55</v>
      </c>
      <c r="E2" s="1"/>
      <c r="F2" s="1"/>
      <c r="I2" t="s">
        <v>2</v>
      </c>
      <c r="J2" s="1">
        <v>5</v>
      </c>
      <c r="K2" s="3"/>
      <c r="L2" s="4"/>
      <c r="M2" s="4"/>
      <c r="N2" s="4"/>
      <c r="O2" s="3"/>
      <c r="P2" s="8" t="s">
        <v>3</v>
      </c>
      <c r="Q2" s="9" t="s">
        <v>4</v>
      </c>
      <c r="R2" s="10">
        <v>10</v>
      </c>
      <c r="S2" s="7" t="s">
        <v>5</v>
      </c>
      <c r="T2" s="1">
        <v>9</v>
      </c>
      <c r="U2" s="40">
        <f>T2/$T$8</f>
        <v>0.2</v>
      </c>
      <c r="V2" s="133">
        <f>U2+U5</f>
        <v>0.35555555555555557</v>
      </c>
      <c r="W2" s="129">
        <f>T2+T5</f>
        <v>16</v>
      </c>
      <c r="Y2" s="348" t="s">
        <v>877</v>
      </c>
      <c r="Z2" s="350">
        <f ca="1">W60</f>
        <v>3878.3667708333305</v>
      </c>
      <c r="AA2" s="340">
        <v>10</v>
      </c>
      <c r="AB2" s="340">
        <v>5</v>
      </c>
      <c r="AC2" s="135">
        <v>0</v>
      </c>
      <c r="AD2" s="135">
        <v>0</v>
      </c>
      <c r="AE2" s="135">
        <v>0</v>
      </c>
      <c r="AG2" s="135">
        <v>1</v>
      </c>
    </row>
    <row r="3" spans="1:33">
      <c r="D3" s="1"/>
      <c r="E3" s="1"/>
      <c r="F3" s="1"/>
      <c r="I3" s="4" t="s">
        <v>6</v>
      </c>
      <c r="J3" s="3">
        <v>0</v>
      </c>
      <c r="K3" s="3"/>
      <c r="L3" s="4"/>
      <c r="M3" s="4"/>
      <c r="N3" s="4"/>
      <c r="O3" s="3"/>
      <c r="P3" s="8" t="s">
        <v>7</v>
      </c>
      <c r="Q3" s="9" t="s">
        <v>8</v>
      </c>
      <c r="R3" s="10">
        <v>11</v>
      </c>
      <c r="S3" s="7" t="s">
        <v>9</v>
      </c>
      <c r="T3" s="1">
        <v>6</v>
      </c>
      <c r="U3" s="40">
        <f t="shared" ref="U3:U8" si="0">T3/$T$8</f>
        <v>0.13333333333333333</v>
      </c>
      <c r="V3" s="133">
        <f>U3+U6</f>
        <v>0.28888888888888886</v>
      </c>
      <c r="W3" s="129">
        <f>T3+T6</f>
        <v>13</v>
      </c>
      <c r="Y3" s="348" t="s">
        <v>878</v>
      </c>
      <c r="Z3" s="350">
        <f ca="1">X60</f>
        <v>10.625662385844741</v>
      </c>
      <c r="AA3" s="340">
        <v>11</v>
      </c>
      <c r="AB3" s="340">
        <v>4</v>
      </c>
      <c r="AC3" s="134">
        <v>1</v>
      </c>
      <c r="AD3" s="134">
        <v>26</v>
      </c>
      <c r="AE3" s="134">
        <v>1</v>
      </c>
      <c r="AG3" s="135">
        <f>AD3-AC3+1</f>
        <v>26</v>
      </c>
    </row>
    <row r="4" spans="1:33">
      <c r="D4" s="1"/>
      <c r="E4" s="1"/>
      <c r="F4" s="1"/>
      <c r="I4" t="s">
        <v>10</v>
      </c>
      <c r="J4" s="1">
        <v>0.1</v>
      </c>
      <c r="K4" s="3"/>
      <c r="L4" s="4"/>
      <c r="M4" s="4"/>
      <c r="N4" s="4"/>
      <c r="O4" s="3"/>
      <c r="P4" s="5"/>
      <c r="Q4" s="9" t="s">
        <v>11</v>
      </c>
      <c r="R4" s="10">
        <v>12</v>
      </c>
      <c r="S4" s="7" t="s">
        <v>12</v>
      </c>
      <c r="T4" s="1">
        <v>2</v>
      </c>
      <c r="U4" s="40">
        <f t="shared" si="0"/>
        <v>4.4444444444444446E-2</v>
      </c>
      <c r="V4" s="133">
        <f>U4+U7</f>
        <v>0.35555555555555557</v>
      </c>
      <c r="W4" s="129">
        <f>T4+T7</f>
        <v>16</v>
      </c>
      <c r="AA4" s="340">
        <v>12</v>
      </c>
      <c r="AB4" s="340">
        <v>3</v>
      </c>
      <c r="AC4" s="134">
        <v>27</v>
      </c>
      <c r="AD4" s="134">
        <v>37</v>
      </c>
      <c r="AE4" s="134">
        <v>2</v>
      </c>
      <c r="AG4" s="135">
        <f t="shared" ref="AG4:AG9" si="1">AD4-AC4+1</f>
        <v>11</v>
      </c>
    </row>
    <row r="5" spans="1:33">
      <c r="D5" s="1"/>
      <c r="E5" s="1"/>
      <c r="F5" s="1"/>
      <c r="J5" s="1"/>
      <c r="K5" s="3"/>
      <c r="L5" s="4"/>
      <c r="M5" s="4"/>
      <c r="N5" s="4"/>
      <c r="O5" s="3"/>
      <c r="P5" s="5"/>
      <c r="Q5" s="5"/>
      <c r="R5" s="10">
        <v>20</v>
      </c>
      <c r="S5" s="7" t="s">
        <v>13</v>
      </c>
      <c r="T5" s="1">
        <v>7</v>
      </c>
      <c r="U5" s="40">
        <f t="shared" si="0"/>
        <v>0.15555555555555556</v>
      </c>
      <c r="AA5" s="340">
        <v>20</v>
      </c>
      <c r="AB5" s="340">
        <v>2</v>
      </c>
      <c r="AC5" s="134">
        <v>38</v>
      </c>
      <c r="AD5" s="134">
        <v>39</v>
      </c>
      <c r="AE5" s="134">
        <v>3</v>
      </c>
      <c r="AG5" s="135">
        <f t="shared" si="1"/>
        <v>2</v>
      </c>
    </row>
    <row r="6" spans="1:33">
      <c r="D6" s="1"/>
      <c r="E6" s="1"/>
      <c r="F6" s="1"/>
      <c r="J6" s="1"/>
      <c r="K6" s="3"/>
      <c r="L6" s="4"/>
      <c r="M6" s="4"/>
      <c r="N6" s="4"/>
      <c r="O6" s="3"/>
      <c r="P6" s="5"/>
      <c r="Q6" s="5"/>
      <c r="R6" s="10">
        <v>21</v>
      </c>
      <c r="S6" s="7" t="s">
        <v>14</v>
      </c>
      <c r="T6" s="1">
        <v>7</v>
      </c>
      <c r="U6" s="40">
        <f t="shared" si="0"/>
        <v>0.15555555555555556</v>
      </c>
      <c r="AA6" s="340">
        <v>21</v>
      </c>
      <c r="AB6" s="340">
        <v>1</v>
      </c>
      <c r="AC6" s="134">
        <v>40</v>
      </c>
      <c r="AD6" s="134">
        <v>40</v>
      </c>
      <c r="AE6" s="134">
        <v>4</v>
      </c>
      <c r="AG6" s="135">
        <f t="shared" si="1"/>
        <v>1</v>
      </c>
    </row>
    <row r="7" spans="1:33">
      <c r="D7" s="1"/>
      <c r="E7" s="1"/>
      <c r="F7" s="1"/>
      <c r="J7" s="1"/>
      <c r="K7" s="3"/>
      <c r="L7" s="4"/>
      <c r="M7" s="4"/>
      <c r="N7" s="4"/>
      <c r="O7" s="3"/>
      <c r="P7" s="5"/>
      <c r="Q7" s="5"/>
      <c r="R7" s="10">
        <v>22</v>
      </c>
      <c r="S7" s="7" t="s">
        <v>15</v>
      </c>
      <c r="T7" s="41">
        <v>14</v>
      </c>
      <c r="U7" s="42">
        <f t="shared" si="0"/>
        <v>0.31111111111111112</v>
      </c>
      <c r="V7" s="43"/>
      <c r="AA7" s="340">
        <v>22</v>
      </c>
      <c r="AB7" s="340">
        <v>0</v>
      </c>
      <c r="AC7" s="134">
        <v>41</v>
      </c>
      <c r="AD7" s="134">
        <v>44</v>
      </c>
      <c r="AE7" s="134">
        <v>6</v>
      </c>
      <c r="AG7" s="135">
        <f t="shared" si="1"/>
        <v>4</v>
      </c>
    </row>
    <row r="8" spans="1:33">
      <c r="A8" s="240" t="s">
        <v>825</v>
      </c>
      <c r="B8" s="240"/>
      <c r="T8" s="1">
        <f>SUM(T2:T7)</f>
        <v>45</v>
      </c>
      <c r="U8" s="40">
        <f t="shared" si="0"/>
        <v>1</v>
      </c>
      <c r="W8" s="131">
        <f>SUM(W2:W4)</f>
        <v>45</v>
      </c>
      <c r="AA8" s="131"/>
      <c r="AB8" s="131"/>
      <c r="AC8" s="134">
        <v>45</v>
      </c>
      <c r="AD8" s="134">
        <v>45</v>
      </c>
      <c r="AE8" s="134">
        <v>7</v>
      </c>
      <c r="AG8" s="135">
        <f t="shared" si="1"/>
        <v>1</v>
      </c>
    </row>
    <row r="9" spans="1:33">
      <c r="A9" s="240"/>
      <c r="B9" s="240"/>
      <c r="AA9" s="340"/>
      <c r="AC9" s="134">
        <v>46</v>
      </c>
      <c r="AD9" s="134">
        <v>46</v>
      </c>
      <c r="AE9" s="134">
        <v>11</v>
      </c>
      <c r="AG9" s="140">
        <f t="shared" si="1"/>
        <v>1</v>
      </c>
    </row>
    <row r="10" spans="1:33">
      <c r="A10" s="240" t="s">
        <v>820</v>
      </c>
      <c r="B10" s="240" t="s">
        <v>821</v>
      </c>
      <c r="C10" s="11" t="s">
        <v>16</v>
      </c>
      <c r="D10" s="12" t="s">
        <v>17</v>
      </c>
      <c r="E10" s="12" t="s">
        <v>18</v>
      </c>
      <c r="F10" s="12" t="s">
        <v>19</v>
      </c>
      <c r="G10" s="13" t="s">
        <v>660</v>
      </c>
      <c r="H10" s="13" t="s">
        <v>661</v>
      </c>
      <c r="I10" s="14" t="s">
        <v>662</v>
      </c>
      <c r="J10" s="12" t="s">
        <v>663</v>
      </c>
      <c r="K10" s="15" t="s">
        <v>664</v>
      </c>
      <c r="L10" s="16" t="s">
        <v>25</v>
      </c>
      <c r="M10" s="16" t="s">
        <v>26</v>
      </c>
      <c r="N10" s="16" t="s">
        <v>27</v>
      </c>
      <c r="O10" s="15" t="s">
        <v>28</v>
      </c>
      <c r="P10" s="17" t="s">
        <v>665</v>
      </c>
      <c r="Q10" s="17" t="s">
        <v>659</v>
      </c>
      <c r="R10" s="17" t="s">
        <v>29</v>
      </c>
      <c r="S10" s="12" t="s">
        <v>671</v>
      </c>
      <c r="T10" s="12" t="s">
        <v>672</v>
      </c>
      <c r="U10" s="12" t="s">
        <v>820</v>
      </c>
      <c r="V10" s="12" t="s">
        <v>821</v>
      </c>
      <c r="W10" s="12" t="s">
        <v>822</v>
      </c>
      <c r="X10" s="12" t="s">
        <v>823</v>
      </c>
      <c r="Y10" s="12" t="s">
        <v>824</v>
      </c>
      <c r="Z10" s="11" t="s">
        <v>876</v>
      </c>
      <c r="AA10" s="354" t="s">
        <v>899</v>
      </c>
      <c r="AG10" s="142">
        <f>AVERAGE(AG2:AG9)</f>
        <v>5.875</v>
      </c>
    </row>
    <row r="11" spans="1:33">
      <c r="A11" s="258">
        <v>37284.0628587963</v>
      </c>
      <c r="B11" s="258">
        <v>37313.30332175926</v>
      </c>
      <c r="C11" s="19" t="s">
        <v>122</v>
      </c>
      <c r="D11" s="19">
        <v>3</v>
      </c>
      <c r="E11" s="19">
        <v>0</v>
      </c>
      <c r="F11" s="19">
        <v>2</v>
      </c>
      <c r="G11" s="20">
        <v>2</v>
      </c>
      <c r="H11" s="20">
        <v>2</v>
      </c>
      <c r="I11" s="22">
        <v>2</v>
      </c>
      <c r="J11" s="20">
        <v>0</v>
      </c>
      <c r="K11" s="20">
        <v>0</v>
      </c>
      <c r="L11" s="21">
        <v>0</v>
      </c>
      <c r="M11" s="92">
        <v>0</v>
      </c>
      <c r="N11" s="22"/>
      <c r="O11" s="22">
        <f t="shared" ref="O11:O55" si="2">H11/G11</f>
        <v>1</v>
      </c>
      <c r="P11" s="23">
        <f t="shared" ref="P11:P55" si="3">IF(ISNUMBER(F11),10,20)</f>
        <v>10</v>
      </c>
      <c r="Q11" s="23">
        <f t="shared" ref="Q11:Q55" si="4">IF(AND(J11&gt;$J$2,L11&gt;$J$4),2,(IF(J11&gt;$J$3,1,0)))</f>
        <v>0</v>
      </c>
      <c r="R11" s="23">
        <f t="shared" ref="R11:R55" si="5">P11+Q11</f>
        <v>10</v>
      </c>
      <c r="S11" s="23">
        <f>VLOOKUP(E11,$AC$2:$AE$9,3,TRUE)</f>
        <v>0</v>
      </c>
      <c r="T11" s="23">
        <f>VLOOKUP(F11,$AC$2:$AE$9,3,TRUE)</f>
        <v>1</v>
      </c>
      <c r="U11" s="271">
        <v>37284.0628587963</v>
      </c>
      <c r="V11" s="271">
        <v>37313.30332175926</v>
      </c>
      <c r="W11" s="266">
        <f>V11-U11</f>
        <v>29.240462962960009</v>
      </c>
      <c r="X11" s="21">
        <f>W11/365</f>
        <v>8.0110857432767149E-2</v>
      </c>
      <c r="Y11" s="266">
        <f>TRUNC(X11)</f>
        <v>0</v>
      </c>
      <c r="Z11" s="148">
        <f ca="1">X11/$Z$3</f>
        <v>7.5393753842103017E-3</v>
      </c>
      <c r="AA11" s="331">
        <f>LOOKUP(R11,$AA$2:$AB$7)</f>
        <v>5</v>
      </c>
    </row>
    <row r="12" spans="1:33">
      <c r="A12" s="258">
        <v>37284.0628587963</v>
      </c>
      <c r="B12" s="258">
        <v>37313.30332175926</v>
      </c>
      <c r="C12" s="19" t="s">
        <v>123</v>
      </c>
      <c r="D12" s="19">
        <v>3</v>
      </c>
      <c r="E12" s="19">
        <v>0</v>
      </c>
      <c r="F12" s="19">
        <v>2</v>
      </c>
      <c r="G12" s="20">
        <v>2</v>
      </c>
      <c r="H12" s="20">
        <v>2</v>
      </c>
      <c r="I12" s="22">
        <v>2</v>
      </c>
      <c r="J12" s="20">
        <v>0</v>
      </c>
      <c r="K12" s="20">
        <v>0</v>
      </c>
      <c r="L12" s="21">
        <v>0</v>
      </c>
      <c r="M12" s="92">
        <v>0</v>
      </c>
      <c r="N12" s="22"/>
      <c r="O12" s="22">
        <f t="shared" si="2"/>
        <v>1</v>
      </c>
      <c r="P12" s="23">
        <f t="shared" si="3"/>
        <v>10</v>
      </c>
      <c r="Q12" s="23">
        <f t="shared" si="4"/>
        <v>0</v>
      </c>
      <c r="R12" s="23">
        <f t="shared" si="5"/>
        <v>10</v>
      </c>
      <c r="S12" s="23">
        <f t="shared" ref="S12:S55" si="6">VLOOKUP(E12,$AC$2:$AE$9,3,TRUE)</f>
        <v>0</v>
      </c>
      <c r="T12" s="23">
        <f t="shared" ref="T12:T27" si="7">VLOOKUP(F12,$AC$2:$AE$9,3,TRUE)</f>
        <v>1</v>
      </c>
      <c r="U12" s="271">
        <v>37284.0628587963</v>
      </c>
      <c r="V12" s="271">
        <v>37313.30332175926</v>
      </c>
      <c r="W12" s="266">
        <f t="shared" ref="W12:W55" si="8">V12-U12</f>
        <v>29.240462962960009</v>
      </c>
      <c r="X12" s="21">
        <f t="shared" ref="X12:X55" si="9">W12/365</f>
        <v>8.0110857432767149E-2</v>
      </c>
      <c r="Y12" s="266">
        <f t="shared" ref="Y12:Y55" si="10">TRUNC(X12)</f>
        <v>0</v>
      </c>
      <c r="Z12" s="148">
        <f t="shared" ref="Z12:Z55" ca="1" si="11">X12/$Z$3</f>
        <v>7.5393753842103017E-3</v>
      </c>
      <c r="AA12" s="331">
        <f t="shared" ref="AA12:AA55" si="12">LOOKUP(R12,$AA$2:$AB$7)</f>
        <v>5</v>
      </c>
      <c r="AB12" s="266"/>
    </row>
    <row r="13" spans="1:33">
      <c r="A13" s="258">
        <v>37284.0628587963</v>
      </c>
      <c r="B13" s="258">
        <v>37313.30332175926</v>
      </c>
      <c r="C13" s="19" t="s">
        <v>124</v>
      </c>
      <c r="D13" s="19">
        <v>3</v>
      </c>
      <c r="E13" s="19">
        <v>0</v>
      </c>
      <c r="F13" s="19">
        <v>2</v>
      </c>
      <c r="G13" s="20">
        <v>2</v>
      </c>
      <c r="H13" s="20">
        <v>2</v>
      </c>
      <c r="I13" s="22">
        <v>2</v>
      </c>
      <c r="J13" s="20">
        <v>0</v>
      </c>
      <c r="K13" s="20">
        <v>0</v>
      </c>
      <c r="L13" s="21">
        <v>0</v>
      </c>
      <c r="M13" s="92">
        <v>0</v>
      </c>
      <c r="N13" s="22"/>
      <c r="O13" s="22">
        <f t="shared" si="2"/>
        <v>1</v>
      </c>
      <c r="P13" s="23">
        <f t="shared" si="3"/>
        <v>10</v>
      </c>
      <c r="Q13" s="23">
        <f t="shared" si="4"/>
        <v>0</v>
      </c>
      <c r="R13" s="23">
        <f t="shared" si="5"/>
        <v>10</v>
      </c>
      <c r="S13" s="23">
        <f t="shared" si="6"/>
        <v>0</v>
      </c>
      <c r="T13" s="23">
        <f t="shared" si="7"/>
        <v>1</v>
      </c>
      <c r="U13" s="271">
        <v>37284.0628587963</v>
      </c>
      <c r="V13" s="271">
        <v>37313.30332175926</v>
      </c>
      <c r="W13" s="266">
        <f t="shared" si="8"/>
        <v>29.240462962960009</v>
      </c>
      <c r="X13" s="21">
        <f t="shared" si="9"/>
        <v>8.0110857432767149E-2</v>
      </c>
      <c r="Y13" s="266">
        <f t="shared" si="10"/>
        <v>0</v>
      </c>
      <c r="Z13" s="148">
        <f t="shared" ca="1" si="11"/>
        <v>7.5393753842103017E-3</v>
      </c>
      <c r="AA13" s="331">
        <f t="shared" si="12"/>
        <v>5</v>
      </c>
      <c r="AB13" s="266"/>
    </row>
    <row r="14" spans="1:33">
      <c r="A14" s="258">
        <v>37284.0628587963</v>
      </c>
      <c r="B14" s="258">
        <v>37510.079074074078</v>
      </c>
      <c r="C14" s="19" t="s">
        <v>125</v>
      </c>
      <c r="D14" s="19">
        <v>10</v>
      </c>
      <c r="E14" s="19">
        <v>0</v>
      </c>
      <c r="F14" s="19">
        <v>9</v>
      </c>
      <c r="G14" s="20">
        <v>2</v>
      </c>
      <c r="H14" s="20">
        <v>2</v>
      </c>
      <c r="I14" s="22">
        <v>2</v>
      </c>
      <c r="J14" s="20">
        <v>0</v>
      </c>
      <c r="K14" s="20">
        <v>0</v>
      </c>
      <c r="L14" s="21">
        <v>0</v>
      </c>
      <c r="M14" s="92">
        <v>0</v>
      </c>
      <c r="N14" s="22"/>
      <c r="O14" s="22">
        <f t="shared" si="2"/>
        <v>1</v>
      </c>
      <c r="P14" s="23">
        <f t="shared" si="3"/>
        <v>10</v>
      </c>
      <c r="Q14" s="23">
        <f t="shared" si="4"/>
        <v>0</v>
      </c>
      <c r="R14" s="23">
        <f t="shared" si="5"/>
        <v>10</v>
      </c>
      <c r="S14" s="23">
        <f t="shared" si="6"/>
        <v>0</v>
      </c>
      <c r="T14" s="23">
        <f t="shared" si="7"/>
        <v>1</v>
      </c>
      <c r="U14" s="271">
        <v>37284.0628587963</v>
      </c>
      <c r="V14" s="271">
        <v>37510.079074074078</v>
      </c>
      <c r="W14" s="266">
        <f t="shared" si="8"/>
        <v>226.01621527777752</v>
      </c>
      <c r="X14" s="21">
        <f t="shared" si="9"/>
        <v>0.61922250761034936</v>
      </c>
      <c r="Y14" s="266">
        <f t="shared" si="10"/>
        <v>0</v>
      </c>
      <c r="Z14" s="148">
        <f t="shared" ca="1" si="11"/>
        <v>5.8276132360017677E-2</v>
      </c>
      <c r="AA14" s="331">
        <f t="shared" si="12"/>
        <v>5</v>
      </c>
      <c r="AB14" s="266"/>
    </row>
    <row r="15" spans="1:33">
      <c r="A15" s="258">
        <v>37284.0628587963</v>
      </c>
      <c r="B15" s="258">
        <v>37698.876064814816</v>
      </c>
      <c r="C15" s="19" t="s">
        <v>126</v>
      </c>
      <c r="D15" s="19">
        <v>32</v>
      </c>
      <c r="E15" s="19">
        <v>0</v>
      </c>
      <c r="F15" s="19">
        <v>31</v>
      </c>
      <c r="G15" s="20">
        <v>3</v>
      </c>
      <c r="H15" s="20">
        <v>3</v>
      </c>
      <c r="I15" s="22">
        <v>3</v>
      </c>
      <c r="J15" s="20">
        <v>0</v>
      </c>
      <c r="K15" s="20">
        <v>0</v>
      </c>
      <c r="L15" s="21">
        <v>0</v>
      </c>
      <c r="M15" s="92">
        <v>0</v>
      </c>
      <c r="N15" s="22"/>
      <c r="O15" s="22">
        <f t="shared" si="2"/>
        <v>1</v>
      </c>
      <c r="P15" s="23">
        <f t="shared" si="3"/>
        <v>10</v>
      </c>
      <c r="Q15" s="23">
        <f t="shared" si="4"/>
        <v>0</v>
      </c>
      <c r="R15" s="23">
        <f t="shared" si="5"/>
        <v>10</v>
      </c>
      <c r="S15" s="23">
        <f t="shared" si="6"/>
        <v>0</v>
      </c>
      <c r="T15" s="23">
        <f t="shared" si="7"/>
        <v>2</v>
      </c>
      <c r="U15" s="271">
        <v>37284.0628587963</v>
      </c>
      <c r="V15" s="271">
        <v>37698.876064814816</v>
      </c>
      <c r="W15" s="266">
        <f t="shared" si="8"/>
        <v>414.81320601851621</v>
      </c>
      <c r="X15" s="21">
        <f t="shared" si="9"/>
        <v>1.1364745370370306</v>
      </c>
      <c r="Y15" s="266">
        <f t="shared" si="10"/>
        <v>1</v>
      </c>
      <c r="Z15" s="148">
        <f t="shared" ca="1" si="11"/>
        <v>0.10695564151850104</v>
      </c>
      <c r="AA15" s="331">
        <f t="shared" si="12"/>
        <v>5</v>
      </c>
      <c r="AB15" s="266"/>
    </row>
    <row r="16" spans="1:33">
      <c r="A16" s="258">
        <v>37670.891053240739</v>
      </c>
      <c r="B16" s="258">
        <v>37692.440844907411</v>
      </c>
      <c r="C16" s="19" t="s">
        <v>127</v>
      </c>
      <c r="D16" s="19">
        <v>7</v>
      </c>
      <c r="E16" s="19">
        <v>21</v>
      </c>
      <c r="F16" s="19">
        <v>27</v>
      </c>
      <c r="G16" s="20">
        <v>4</v>
      </c>
      <c r="H16" s="20">
        <v>4</v>
      </c>
      <c r="I16" s="22">
        <v>4</v>
      </c>
      <c r="J16" s="20">
        <v>0</v>
      </c>
      <c r="K16" s="20">
        <v>0</v>
      </c>
      <c r="L16" s="21">
        <v>0</v>
      </c>
      <c r="M16" s="92">
        <v>0</v>
      </c>
      <c r="N16" s="22"/>
      <c r="O16" s="22">
        <f t="shared" si="2"/>
        <v>1</v>
      </c>
      <c r="P16" s="23">
        <f t="shared" si="3"/>
        <v>10</v>
      </c>
      <c r="Q16" s="23">
        <f t="shared" si="4"/>
        <v>0</v>
      </c>
      <c r="R16" s="23">
        <f t="shared" si="5"/>
        <v>10</v>
      </c>
      <c r="S16" s="23">
        <f t="shared" si="6"/>
        <v>1</v>
      </c>
      <c r="T16" s="23">
        <f t="shared" si="7"/>
        <v>2</v>
      </c>
      <c r="U16" s="271">
        <v>37670.891053240739</v>
      </c>
      <c r="V16" s="271">
        <v>37692.440844907411</v>
      </c>
      <c r="W16" s="266">
        <f t="shared" si="8"/>
        <v>21.549791666671808</v>
      </c>
      <c r="X16" s="21">
        <f t="shared" si="9"/>
        <v>5.9040525114169337E-2</v>
      </c>
      <c r="Y16" s="266">
        <f t="shared" si="10"/>
        <v>0</v>
      </c>
      <c r="Z16" s="148">
        <f t="shared" ca="1" si="11"/>
        <v>5.5564089061235136E-3</v>
      </c>
      <c r="AA16" s="331">
        <f t="shared" si="12"/>
        <v>5</v>
      </c>
      <c r="AB16" s="266"/>
    </row>
    <row r="17" spans="1:28">
      <c r="A17" s="258">
        <v>37284.0628587963</v>
      </c>
      <c r="B17" s="258">
        <v>37313.30332175926</v>
      </c>
      <c r="C17" s="19" t="s">
        <v>128</v>
      </c>
      <c r="D17" s="19">
        <v>3</v>
      </c>
      <c r="E17" s="19">
        <v>0</v>
      </c>
      <c r="F17" s="19">
        <v>2</v>
      </c>
      <c r="G17" s="20">
        <v>2</v>
      </c>
      <c r="H17" s="20">
        <v>2</v>
      </c>
      <c r="I17" s="22">
        <v>2</v>
      </c>
      <c r="J17" s="20">
        <v>0</v>
      </c>
      <c r="K17" s="20">
        <v>0</v>
      </c>
      <c r="L17" s="21">
        <v>0</v>
      </c>
      <c r="M17" s="92">
        <v>0</v>
      </c>
      <c r="N17" s="22"/>
      <c r="O17" s="22">
        <f t="shared" si="2"/>
        <v>1</v>
      </c>
      <c r="P17" s="23">
        <f t="shared" si="3"/>
        <v>10</v>
      </c>
      <c r="Q17" s="23">
        <f t="shared" si="4"/>
        <v>0</v>
      </c>
      <c r="R17" s="23">
        <f t="shared" si="5"/>
        <v>10</v>
      </c>
      <c r="S17" s="23">
        <f t="shared" si="6"/>
        <v>0</v>
      </c>
      <c r="T17" s="23">
        <f t="shared" si="7"/>
        <v>1</v>
      </c>
      <c r="U17" s="271">
        <v>37284.0628587963</v>
      </c>
      <c r="V17" s="271">
        <v>37313.30332175926</v>
      </c>
      <c r="W17" s="266">
        <f t="shared" si="8"/>
        <v>29.240462962960009</v>
      </c>
      <c r="X17" s="21">
        <f t="shared" si="9"/>
        <v>8.0110857432767149E-2</v>
      </c>
      <c r="Y17" s="266">
        <f t="shared" si="10"/>
        <v>0</v>
      </c>
      <c r="Z17" s="148">
        <f t="shared" ca="1" si="11"/>
        <v>7.5393753842103017E-3</v>
      </c>
      <c r="AA17" s="331">
        <f t="shared" si="12"/>
        <v>5</v>
      </c>
      <c r="AB17" s="266"/>
    </row>
    <row r="18" spans="1:28">
      <c r="A18" s="258">
        <v>37284.0628587963</v>
      </c>
      <c r="B18" s="258">
        <v>37313.30332175926</v>
      </c>
      <c r="C18" s="19" t="s">
        <v>129</v>
      </c>
      <c r="D18" s="19">
        <v>3</v>
      </c>
      <c r="E18" s="19">
        <v>0</v>
      </c>
      <c r="F18" s="19">
        <v>2</v>
      </c>
      <c r="G18" s="20">
        <v>2</v>
      </c>
      <c r="H18" s="20">
        <v>2</v>
      </c>
      <c r="I18" s="22">
        <v>2</v>
      </c>
      <c r="J18" s="20">
        <v>0</v>
      </c>
      <c r="K18" s="20">
        <v>0</v>
      </c>
      <c r="L18" s="21">
        <v>0</v>
      </c>
      <c r="M18" s="92">
        <v>0</v>
      </c>
      <c r="N18" s="22"/>
      <c r="O18" s="22">
        <f t="shared" si="2"/>
        <v>1</v>
      </c>
      <c r="P18" s="23">
        <f t="shared" si="3"/>
        <v>10</v>
      </c>
      <c r="Q18" s="23">
        <f t="shared" si="4"/>
        <v>0</v>
      </c>
      <c r="R18" s="23">
        <f t="shared" si="5"/>
        <v>10</v>
      </c>
      <c r="S18" s="23">
        <f t="shared" si="6"/>
        <v>0</v>
      </c>
      <c r="T18" s="23">
        <f t="shared" si="7"/>
        <v>1</v>
      </c>
      <c r="U18" s="271">
        <v>37284.0628587963</v>
      </c>
      <c r="V18" s="271">
        <v>37313.30332175926</v>
      </c>
      <c r="W18" s="266">
        <f t="shared" si="8"/>
        <v>29.240462962960009</v>
      </c>
      <c r="X18" s="21">
        <f t="shared" si="9"/>
        <v>8.0110857432767149E-2</v>
      </c>
      <c r="Y18" s="266">
        <f t="shared" si="10"/>
        <v>0</v>
      </c>
      <c r="Z18" s="148">
        <f t="shared" ca="1" si="11"/>
        <v>7.5393753842103017E-3</v>
      </c>
      <c r="AA18" s="331">
        <f t="shared" si="12"/>
        <v>5</v>
      </c>
      <c r="AB18" s="266"/>
    </row>
    <row r="19" spans="1:28">
      <c r="A19" s="258">
        <v>37284.0628587963</v>
      </c>
      <c r="B19" s="258">
        <v>37522.307245370372</v>
      </c>
      <c r="C19" s="19" t="s">
        <v>130</v>
      </c>
      <c r="D19" s="19">
        <v>12</v>
      </c>
      <c r="E19" s="19">
        <v>0</v>
      </c>
      <c r="F19" s="19">
        <v>11</v>
      </c>
      <c r="G19" s="20">
        <v>2</v>
      </c>
      <c r="H19" s="20">
        <v>2</v>
      </c>
      <c r="I19" s="22">
        <v>2</v>
      </c>
      <c r="J19" s="20">
        <v>0</v>
      </c>
      <c r="K19" s="20">
        <v>0</v>
      </c>
      <c r="L19" s="21">
        <v>0</v>
      </c>
      <c r="M19" s="92">
        <v>0</v>
      </c>
      <c r="N19" s="22"/>
      <c r="O19" s="22">
        <f t="shared" si="2"/>
        <v>1</v>
      </c>
      <c r="P19" s="23">
        <f t="shared" si="3"/>
        <v>10</v>
      </c>
      <c r="Q19" s="23">
        <f t="shared" si="4"/>
        <v>0</v>
      </c>
      <c r="R19" s="23">
        <f t="shared" si="5"/>
        <v>10</v>
      </c>
      <c r="S19" s="23">
        <f t="shared" si="6"/>
        <v>0</v>
      </c>
      <c r="T19" s="23">
        <f t="shared" si="7"/>
        <v>1</v>
      </c>
      <c r="U19" s="271">
        <v>37284.0628587963</v>
      </c>
      <c r="V19" s="271">
        <v>37522.307245370372</v>
      </c>
      <c r="W19" s="266">
        <f t="shared" si="8"/>
        <v>238.24438657407154</v>
      </c>
      <c r="X19" s="21">
        <f t="shared" si="9"/>
        <v>0.65272434677827817</v>
      </c>
      <c r="Y19" s="266">
        <f t="shared" si="10"/>
        <v>0</v>
      </c>
      <c r="Z19" s="148">
        <f t="shared" ca="1" si="11"/>
        <v>6.142905007482849E-2</v>
      </c>
      <c r="AA19" s="331">
        <f t="shared" si="12"/>
        <v>5</v>
      </c>
      <c r="AB19" s="266"/>
    </row>
    <row r="20" spans="1:28">
      <c r="A20" s="258">
        <v>37284.0628587963</v>
      </c>
      <c r="B20" s="258">
        <v>37547.100810185184</v>
      </c>
      <c r="C20" t="s">
        <v>131</v>
      </c>
      <c r="D20">
        <v>16</v>
      </c>
      <c r="E20">
        <v>0</v>
      </c>
      <c r="F20">
        <v>15</v>
      </c>
      <c r="G20" s="1">
        <v>3</v>
      </c>
      <c r="H20" s="1">
        <v>3</v>
      </c>
      <c r="I20" s="3">
        <v>3</v>
      </c>
      <c r="J20" s="1">
        <v>1</v>
      </c>
      <c r="K20" s="1">
        <v>1</v>
      </c>
      <c r="L20" s="4">
        <v>6.25E-2</v>
      </c>
      <c r="M20" s="93">
        <v>6.25E-2</v>
      </c>
      <c r="N20" s="3">
        <v>1</v>
      </c>
      <c r="O20" s="3">
        <f t="shared" si="2"/>
        <v>1</v>
      </c>
      <c r="P20" s="46">
        <f t="shared" si="3"/>
        <v>10</v>
      </c>
      <c r="Q20" s="46">
        <f t="shared" si="4"/>
        <v>1</v>
      </c>
      <c r="R20" s="46">
        <f t="shared" si="5"/>
        <v>11</v>
      </c>
      <c r="S20" s="46">
        <f t="shared" si="6"/>
        <v>0</v>
      </c>
      <c r="T20" s="46">
        <f t="shared" si="7"/>
        <v>1</v>
      </c>
      <c r="U20" s="259">
        <v>37284.0628587963</v>
      </c>
      <c r="V20" s="259">
        <v>37547.100810185184</v>
      </c>
      <c r="W20" s="131">
        <f t="shared" si="8"/>
        <v>263.03795138888381</v>
      </c>
      <c r="X20" s="4">
        <f t="shared" si="9"/>
        <v>0.72065192161338032</v>
      </c>
      <c r="Y20" s="131">
        <f t="shared" si="10"/>
        <v>0</v>
      </c>
      <c r="Z20" s="148">
        <f t="shared" ca="1" si="11"/>
        <v>6.7821835048459275E-2</v>
      </c>
      <c r="AA20" s="331">
        <f t="shared" si="12"/>
        <v>4</v>
      </c>
      <c r="AB20" s="278"/>
    </row>
    <row r="21" spans="1:28">
      <c r="A21" s="258">
        <v>37284.0628587963</v>
      </c>
      <c r="B21" s="258">
        <v>37510.079074074078</v>
      </c>
      <c r="C21" t="s">
        <v>132</v>
      </c>
      <c r="D21">
        <v>10</v>
      </c>
      <c r="E21">
        <v>0</v>
      </c>
      <c r="F21">
        <v>9</v>
      </c>
      <c r="G21" s="1">
        <v>4</v>
      </c>
      <c r="H21" s="1">
        <v>5</v>
      </c>
      <c r="I21" s="3">
        <v>4.2</v>
      </c>
      <c r="J21" s="1">
        <v>1</v>
      </c>
      <c r="K21" s="1">
        <v>1</v>
      </c>
      <c r="L21" s="4">
        <v>0.1</v>
      </c>
      <c r="M21" s="93">
        <v>0.1</v>
      </c>
      <c r="N21" s="3">
        <v>1</v>
      </c>
      <c r="O21" s="3">
        <f t="shared" si="2"/>
        <v>1.25</v>
      </c>
      <c r="P21" s="46">
        <f t="shared" si="3"/>
        <v>10</v>
      </c>
      <c r="Q21" s="46">
        <f t="shared" si="4"/>
        <v>1</v>
      </c>
      <c r="R21" s="46">
        <f t="shared" si="5"/>
        <v>11</v>
      </c>
      <c r="S21" s="46">
        <f t="shared" si="6"/>
        <v>0</v>
      </c>
      <c r="T21" s="46">
        <f t="shared" si="7"/>
        <v>1</v>
      </c>
      <c r="U21" s="259">
        <v>37284.0628587963</v>
      </c>
      <c r="V21" s="259">
        <v>37510.079074074078</v>
      </c>
      <c r="W21" s="131">
        <f t="shared" si="8"/>
        <v>226.01621527777752</v>
      </c>
      <c r="X21" s="4">
        <f t="shared" si="9"/>
        <v>0.61922250761034936</v>
      </c>
      <c r="Y21" s="131">
        <f t="shared" si="10"/>
        <v>0</v>
      </c>
      <c r="Z21" s="148">
        <f t="shared" ca="1" si="11"/>
        <v>5.8276132360017677E-2</v>
      </c>
      <c r="AA21" s="331">
        <f t="shared" si="12"/>
        <v>4</v>
      </c>
      <c r="AB21" s="278"/>
    </row>
    <row r="22" spans="1:28">
      <c r="A22" s="258">
        <v>37670.891053240739</v>
      </c>
      <c r="B22" s="258">
        <v>37692.440844907411</v>
      </c>
      <c r="C22" t="s">
        <v>133</v>
      </c>
      <c r="D22">
        <v>7</v>
      </c>
      <c r="E22">
        <v>21</v>
      </c>
      <c r="F22">
        <v>27</v>
      </c>
      <c r="G22" s="1">
        <v>4</v>
      </c>
      <c r="H22" s="1">
        <v>5</v>
      </c>
      <c r="I22" s="3">
        <v>4.5714290000000002</v>
      </c>
      <c r="J22" s="1">
        <v>1</v>
      </c>
      <c r="K22" s="1">
        <v>1</v>
      </c>
      <c r="L22" s="4">
        <v>0.14285714285714285</v>
      </c>
      <c r="M22" s="93">
        <v>0.14285714285714285</v>
      </c>
      <c r="N22" s="3">
        <v>1</v>
      </c>
      <c r="O22" s="3">
        <f t="shared" si="2"/>
        <v>1.25</v>
      </c>
      <c r="P22" s="46">
        <f t="shared" si="3"/>
        <v>10</v>
      </c>
      <c r="Q22" s="46">
        <f t="shared" si="4"/>
        <v>1</v>
      </c>
      <c r="R22" s="46">
        <f t="shared" si="5"/>
        <v>11</v>
      </c>
      <c r="S22" s="46">
        <f t="shared" si="6"/>
        <v>1</v>
      </c>
      <c r="T22" s="46">
        <f t="shared" si="7"/>
        <v>2</v>
      </c>
      <c r="U22" s="259">
        <v>37670.891053240739</v>
      </c>
      <c r="V22" s="259">
        <v>37692.440844907411</v>
      </c>
      <c r="W22" s="131">
        <f t="shared" si="8"/>
        <v>21.549791666671808</v>
      </c>
      <c r="X22" s="4">
        <f t="shared" si="9"/>
        <v>5.9040525114169337E-2</v>
      </c>
      <c r="Y22" s="131">
        <f t="shared" si="10"/>
        <v>0</v>
      </c>
      <c r="Z22" s="148">
        <f t="shared" ca="1" si="11"/>
        <v>5.5564089061235136E-3</v>
      </c>
      <c r="AA22" s="331">
        <f t="shared" si="12"/>
        <v>4</v>
      </c>
      <c r="AB22" s="278"/>
    </row>
    <row r="23" spans="1:28">
      <c r="A23" s="258">
        <v>37670.891053240739</v>
      </c>
      <c r="B23" s="258">
        <v>37672.000023148146</v>
      </c>
      <c r="C23" t="s">
        <v>134</v>
      </c>
      <c r="D23">
        <v>6</v>
      </c>
      <c r="E23">
        <v>21</v>
      </c>
      <c r="F23">
        <v>26</v>
      </c>
      <c r="G23" s="1">
        <v>2</v>
      </c>
      <c r="H23" s="1">
        <v>3</v>
      </c>
      <c r="I23" s="3">
        <v>2.1666666999999999</v>
      </c>
      <c r="J23" s="1">
        <v>1</v>
      </c>
      <c r="K23" s="1">
        <v>1</v>
      </c>
      <c r="L23" s="4">
        <v>0.16666666666666666</v>
      </c>
      <c r="M23" s="93">
        <v>0.16666666666666666</v>
      </c>
      <c r="N23" s="3">
        <v>1</v>
      </c>
      <c r="O23" s="3">
        <f t="shared" si="2"/>
        <v>1.5</v>
      </c>
      <c r="P23" s="46">
        <f t="shared" si="3"/>
        <v>10</v>
      </c>
      <c r="Q23" s="46">
        <f t="shared" si="4"/>
        <v>1</v>
      </c>
      <c r="R23" s="46">
        <f t="shared" si="5"/>
        <v>11</v>
      </c>
      <c r="S23" s="46">
        <f t="shared" si="6"/>
        <v>1</v>
      </c>
      <c r="T23" s="46">
        <f t="shared" si="7"/>
        <v>1</v>
      </c>
      <c r="U23" s="259">
        <v>37670.891053240739</v>
      </c>
      <c r="V23" s="259">
        <v>37672.000023148146</v>
      </c>
      <c r="W23" s="131">
        <f t="shared" si="8"/>
        <v>1.1089699074072996</v>
      </c>
      <c r="X23" s="4">
        <f t="shared" si="9"/>
        <v>3.0382737189241084E-3</v>
      </c>
      <c r="Y23" s="131">
        <f t="shared" si="10"/>
        <v>0</v>
      </c>
      <c r="Z23" s="148">
        <f t="shared" ca="1" si="11"/>
        <v>2.8593734758330225E-4</v>
      </c>
      <c r="AA23" s="331">
        <f t="shared" si="12"/>
        <v>4</v>
      </c>
      <c r="AB23" s="278"/>
    </row>
    <row r="24" spans="1:28">
      <c r="A24" s="258">
        <v>37511.332500000004</v>
      </c>
      <c r="B24" s="258">
        <v>37670.917731481481</v>
      </c>
      <c r="C24" t="s">
        <v>135</v>
      </c>
      <c r="D24">
        <v>13</v>
      </c>
      <c r="E24">
        <v>10</v>
      </c>
      <c r="F24">
        <v>22</v>
      </c>
      <c r="G24" s="1">
        <v>3</v>
      </c>
      <c r="H24" s="1">
        <v>2</v>
      </c>
      <c r="I24" s="3">
        <v>2.0769231000000001</v>
      </c>
      <c r="J24" s="1">
        <v>3</v>
      </c>
      <c r="K24" s="1">
        <v>1</v>
      </c>
      <c r="L24" s="4">
        <v>0.23076923076923078</v>
      </c>
      <c r="M24" s="93">
        <v>7.6923076923076927E-2</v>
      </c>
      <c r="N24" s="3">
        <v>3</v>
      </c>
      <c r="O24" s="3">
        <f t="shared" si="2"/>
        <v>0.66666666666666663</v>
      </c>
      <c r="P24" s="46">
        <f t="shared" si="3"/>
        <v>10</v>
      </c>
      <c r="Q24" s="46">
        <f t="shared" si="4"/>
        <v>1</v>
      </c>
      <c r="R24" s="46">
        <f t="shared" si="5"/>
        <v>11</v>
      </c>
      <c r="S24" s="46">
        <f t="shared" si="6"/>
        <v>1</v>
      </c>
      <c r="T24" s="46">
        <f t="shared" si="7"/>
        <v>1</v>
      </c>
      <c r="U24" s="259">
        <v>37511.332500000004</v>
      </c>
      <c r="V24" s="259">
        <v>37670.917731481481</v>
      </c>
      <c r="W24" s="131">
        <f t="shared" si="8"/>
        <v>159.58523148147651</v>
      </c>
      <c r="X24" s="4">
        <f t="shared" si="9"/>
        <v>0.43721981227801782</v>
      </c>
      <c r="Y24" s="131">
        <f t="shared" si="10"/>
        <v>0</v>
      </c>
      <c r="Z24" s="148">
        <f t="shared" ca="1" si="11"/>
        <v>4.1147534751383767E-2</v>
      </c>
      <c r="AA24" s="331">
        <f t="shared" si="12"/>
        <v>4</v>
      </c>
      <c r="AB24" s="278"/>
    </row>
    <row r="25" spans="1:28">
      <c r="A25" s="258">
        <v>37284.0628587963</v>
      </c>
      <c r="B25" s="258">
        <v>37510.079074074078</v>
      </c>
      <c r="C25" t="s">
        <v>136</v>
      </c>
      <c r="D25">
        <v>10</v>
      </c>
      <c r="E25">
        <v>0</v>
      </c>
      <c r="F25">
        <v>9</v>
      </c>
      <c r="G25" s="1">
        <v>4</v>
      </c>
      <c r="H25" s="1">
        <v>3</v>
      </c>
      <c r="I25" s="3">
        <v>3.3</v>
      </c>
      <c r="J25" s="1">
        <v>3</v>
      </c>
      <c r="K25" s="1">
        <v>1</v>
      </c>
      <c r="L25" s="4">
        <v>0.3</v>
      </c>
      <c r="M25" s="93">
        <v>0.1</v>
      </c>
      <c r="N25" s="3">
        <v>3</v>
      </c>
      <c r="O25" s="3">
        <f t="shared" si="2"/>
        <v>0.75</v>
      </c>
      <c r="P25" s="46">
        <f t="shared" si="3"/>
        <v>10</v>
      </c>
      <c r="Q25" s="46">
        <f t="shared" si="4"/>
        <v>1</v>
      </c>
      <c r="R25" s="46">
        <f t="shared" si="5"/>
        <v>11</v>
      </c>
      <c r="S25" s="46">
        <f t="shared" si="6"/>
        <v>0</v>
      </c>
      <c r="T25" s="46">
        <f t="shared" si="7"/>
        <v>1</v>
      </c>
      <c r="U25" s="259">
        <v>37284.0628587963</v>
      </c>
      <c r="V25" s="259">
        <v>37510.079074074078</v>
      </c>
      <c r="W25" s="131">
        <f t="shared" si="8"/>
        <v>226.01621527777752</v>
      </c>
      <c r="X25" s="4">
        <f t="shared" si="9"/>
        <v>0.61922250761034936</v>
      </c>
      <c r="Y25" s="131">
        <f t="shared" si="10"/>
        <v>0</v>
      </c>
      <c r="Z25" s="148">
        <f t="shared" ca="1" si="11"/>
        <v>5.8276132360017677E-2</v>
      </c>
      <c r="AA25" s="331">
        <f t="shared" si="12"/>
        <v>4</v>
      </c>
      <c r="AB25" s="278"/>
    </row>
    <row r="26" spans="1:28">
      <c r="A26" s="258">
        <v>37284.0628587963</v>
      </c>
      <c r="B26" s="258">
        <v>37672.000023148146</v>
      </c>
      <c r="C26" s="24" t="s">
        <v>137</v>
      </c>
      <c r="D26" s="24">
        <v>27</v>
      </c>
      <c r="E26" s="24">
        <v>0</v>
      </c>
      <c r="F26" s="24">
        <v>26</v>
      </c>
      <c r="G26" s="25">
        <v>6</v>
      </c>
      <c r="H26" s="25">
        <v>8</v>
      </c>
      <c r="I26" s="27">
        <v>6.8148150000000003</v>
      </c>
      <c r="J26" s="25">
        <v>12</v>
      </c>
      <c r="K26" s="25">
        <v>3</v>
      </c>
      <c r="L26" s="26">
        <v>0.44444444444444442</v>
      </c>
      <c r="M26" s="94">
        <v>0.1111111111111111</v>
      </c>
      <c r="N26" s="27">
        <v>4</v>
      </c>
      <c r="O26" s="27">
        <f t="shared" si="2"/>
        <v>1.3333333333333333</v>
      </c>
      <c r="P26" s="28">
        <f t="shared" si="3"/>
        <v>10</v>
      </c>
      <c r="Q26" s="28">
        <f t="shared" si="4"/>
        <v>2</v>
      </c>
      <c r="R26" s="28">
        <f t="shared" si="5"/>
        <v>12</v>
      </c>
      <c r="S26" s="28">
        <f t="shared" si="6"/>
        <v>0</v>
      </c>
      <c r="T26" s="28">
        <f t="shared" si="7"/>
        <v>1</v>
      </c>
      <c r="U26" s="270">
        <v>37284.0628587963</v>
      </c>
      <c r="V26" s="270">
        <v>37672.000023148146</v>
      </c>
      <c r="W26" s="268">
        <f t="shared" si="8"/>
        <v>387.93716435184615</v>
      </c>
      <c r="X26" s="26">
        <f t="shared" si="9"/>
        <v>1.0628415461694416</v>
      </c>
      <c r="Y26" s="268">
        <f t="shared" si="10"/>
        <v>1</v>
      </c>
      <c r="Z26" s="148">
        <f t="shared" ca="1" si="11"/>
        <v>0.10002590968684778</v>
      </c>
      <c r="AA26" s="331">
        <f t="shared" si="12"/>
        <v>3</v>
      </c>
      <c r="AB26" s="268"/>
    </row>
    <row r="27" spans="1:28">
      <c r="A27" s="258">
        <v>37315.403275462959</v>
      </c>
      <c r="B27" s="258">
        <v>37672.000023148146</v>
      </c>
      <c r="C27" s="24" t="s">
        <v>138</v>
      </c>
      <c r="D27" s="24">
        <v>24</v>
      </c>
      <c r="E27" s="24">
        <v>3</v>
      </c>
      <c r="F27" s="24">
        <v>26</v>
      </c>
      <c r="G27" s="25">
        <v>3</v>
      </c>
      <c r="H27" s="25">
        <v>5</v>
      </c>
      <c r="I27" s="27">
        <v>4.3333335000000002</v>
      </c>
      <c r="J27" s="25">
        <v>12</v>
      </c>
      <c r="K27" s="25">
        <v>4</v>
      </c>
      <c r="L27" s="26">
        <v>0.5</v>
      </c>
      <c r="M27" s="94">
        <v>0.16666666666666666</v>
      </c>
      <c r="N27" s="27">
        <v>3</v>
      </c>
      <c r="O27" s="27">
        <f t="shared" si="2"/>
        <v>1.6666666666666667</v>
      </c>
      <c r="P27" s="28">
        <f t="shared" si="3"/>
        <v>10</v>
      </c>
      <c r="Q27" s="28">
        <f t="shared" si="4"/>
        <v>2</v>
      </c>
      <c r="R27" s="28">
        <f t="shared" si="5"/>
        <v>12</v>
      </c>
      <c r="S27" s="28">
        <f t="shared" si="6"/>
        <v>1</v>
      </c>
      <c r="T27" s="28">
        <f t="shared" si="7"/>
        <v>1</v>
      </c>
      <c r="U27" s="270">
        <v>37315.403275462959</v>
      </c>
      <c r="V27" s="270">
        <v>37672.000023148146</v>
      </c>
      <c r="W27" s="268">
        <f t="shared" si="8"/>
        <v>356.59674768518744</v>
      </c>
      <c r="X27" s="26">
        <f t="shared" si="9"/>
        <v>0.9769773909183217</v>
      </c>
      <c r="Y27" s="268">
        <f t="shared" si="10"/>
        <v>0</v>
      </c>
      <c r="Z27" s="148">
        <f t="shared" ca="1" si="11"/>
        <v>9.1945081204521245E-2</v>
      </c>
      <c r="AA27" s="331">
        <f t="shared" si="12"/>
        <v>3</v>
      </c>
      <c r="AB27" s="268"/>
    </row>
    <row r="28" spans="1:28">
      <c r="A28" s="258">
        <v>37692.440844907411</v>
      </c>
      <c r="B28" s="258">
        <v>41162.429629629631</v>
      </c>
      <c r="C28" s="19" t="s">
        <v>139</v>
      </c>
      <c r="D28" s="19">
        <v>20</v>
      </c>
      <c r="E28" s="19">
        <v>27</v>
      </c>
      <c r="F28" s="19" t="s">
        <v>46</v>
      </c>
      <c r="G28" s="20">
        <v>8</v>
      </c>
      <c r="H28" s="20">
        <v>8</v>
      </c>
      <c r="I28" s="22">
        <v>8</v>
      </c>
      <c r="J28" s="20">
        <v>0</v>
      </c>
      <c r="K28" s="20">
        <v>0</v>
      </c>
      <c r="L28" s="21">
        <v>0</v>
      </c>
      <c r="M28" s="92">
        <v>0</v>
      </c>
      <c r="N28" s="22"/>
      <c r="O28" s="22">
        <f t="shared" si="2"/>
        <v>1</v>
      </c>
      <c r="P28" s="23">
        <f t="shared" si="3"/>
        <v>20</v>
      </c>
      <c r="Q28" s="23">
        <f t="shared" si="4"/>
        <v>0</v>
      </c>
      <c r="R28" s="23">
        <f t="shared" si="5"/>
        <v>20</v>
      </c>
      <c r="S28" s="23">
        <f t="shared" si="6"/>
        <v>2</v>
      </c>
      <c r="T28" s="44"/>
      <c r="U28" s="271">
        <v>37692.440844907411</v>
      </c>
      <c r="V28" s="271">
        <v>41162.429629629631</v>
      </c>
      <c r="W28" s="266">
        <f t="shared" si="8"/>
        <v>3469.9887847222199</v>
      </c>
      <c r="X28" s="21">
        <f t="shared" si="9"/>
        <v>9.5068185882800549</v>
      </c>
      <c r="Y28" s="266">
        <f t="shared" si="10"/>
        <v>9</v>
      </c>
      <c r="Z28" s="148">
        <f t="shared" ca="1" si="11"/>
        <v>0.89470361875461202</v>
      </c>
      <c r="AA28" s="331">
        <f t="shared" si="12"/>
        <v>2</v>
      </c>
      <c r="AB28" s="266"/>
    </row>
    <row r="29" spans="1:28">
      <c r="A29" s="258">
        <v>37670.891053240739</v>
      </c>
      <c r="B29" s="258">
        <v>41162.429629629631</v>
      </c>
      <c r="C29" s="19" t="s">
        <v>140</v>
      </c>
      <c r="D29" s="19">
        <v>26</v>
      </c>
      <c r="E29" s="19">
        <v>21</v>
      </c>
      <c r="F29" s="19" t="s">
        <v>46</v>
      </c>
      <c r="G29" s="20">
        <v>3</v>
      </c>
      <c r="H29" s="20">
        <v>3</v>
      </c>
      <c r="I29" s="22">
        <v>3</v>
      </c>
      <c r="J29" s="20">
        <v>0</v>
      </c>
      <c r="K29" s="20">
        <v>0</v>
      </c>
      <c r="L29" s="21">
        <v>0</v>
      </c>
      <c r="M29" s="92">
        <v>0</v>
      </c>
      <c r="N29" s="22"/>
      <c r="O29" s="22">
        <f t="shared" si="2"/>
        <v>1</v>
      </c>
      <c r="P29" s="23">
        <f t="shared" si="3"/>
        <v>20</v>
      </c>
      <c r="Q29" s="23">
        <f t="shared" si="4"/>
        <v>0</v>
      </c>
      <c r="R29" s="23">
        <f t="shared" si="5"/>
        <v>20</v>
      </c>
      <c r="S29" s="23">
        <f t="shared" si="6"/>
        <v>1</v>
      </c>
      <c r="T29" s="44"/>
      <c r="U29" s="271">
        <v>37670.891053240739</v>
      </c>
      <c r="V29" s="271">
        <v>41162.429629629631</v>
      </c>
      <c r="W29" s="266">
        <f t="shared" si="8"/>
        <v>3491.5385763888917</v>
      </c>
      <c r="X29" s="21">
        <f t="shared" si="9"/>
        <v>9.5658591133942235</v>
      </c>
      <c r="Y29" s="266">
        <f t="shared" si="10"/>
        <v>9</v>
      </c>
      <c r="Z29" s="148">
        <f t="shared" ca="1" si="11"/>
        <v>0.90026002766073554</v>
      </c>
      <c r="AA29" s="331">
        <f t="shared" si="12"/>
        <v>2</v>
      </c>
      <c r="AB29" s="266"/>
    </row>
    <row r="30" spans="1:28">
      <c r="A30" s="258">
        <v>37672.000023148146</v>
      </c>
      <c r="B30" s="258">
        <v>41162.429629629631</v>
      </c>
      <c r="C30" s="19" t="s">
        <v>141</v>
      </c>
      <c r="D30" s="19">
        <v>21</v>
      </c>
      <c r="E30" s="19">
        <v>26</v>
      </c>
      <c r="F30" s="19" t="s">
        <v>46</v>
      </c>
      <c r="G30" s="20">
        <v>3</v>
      </c>
      <c r="H30" s="20">
        <v>3</v>
      </c>
      <c r="I30" s="22">
        <v>3</v>
      </c>
      <c r="J30" s="20">
        <v>0</v>
      </c>
      <c r="K30" s="20">
        <v>0</v>
      </c>
      <c r="L30" s="21">
        <v>0</v>
      </c>
      <c r="M30" s="92">
        <v>0</v>
      </c>
      <c r="N30" s="22"/>
      <c r="O30" s="22">
        <f t="shared" si="2"/>
        <v>1</v>
      </c>
      <c r="P30" s="23">
        <f t="shared" si="3"/>
        <v>20</v>
      </c>
      <c r="Q30" s="23">
        <f t="shared" si="4"/>
        <v>0</v>
      </c>
      <c r="R30" s="23">
        <f t="shared" si="5"/>
        <v>20</v>
      </c>
      <c r="S30" s="23">
        <f t="shared" si="6"/>
        <v>1</v>
      </c>
      <c r="T30" s="44"/>
      <c r="U30" s="271">
        <v>37672.000023148146</v>
      </c>
      <c r="V30" s="271">
        <v>41162.429629629631</v>
      </c>
      <c r="W30" s="266">
        <f t="shared" si="8"/>
        <v>3490.4296064814844</v>
      </c>
      <c r="X30" s="21">
        <f t="shared" si="9"/>
        <v>9.5628208396753003</v>
      </c>
      <c r="Y30" s="266">
        <f t="shared" si="10"/>
        <v>9</v>
      </c>
      <c r="Z30" s="148">
        <f t="shared" ca="1" si="11"/>
        <v>0.89997409031315223</v>
      </c>
      <c r="AA30" s="331">
        <f t="shared" si="12"/>
        <v>2</v>
      </c>
      <c r="AB30" s="266"/>
    </row>
    <row r="31" spans="1:28">
      <c r="A31" s="258">
        <v>37692.440844907411</v>
      </c>
      <c r="B31" s="258">
        <v>41162.429629629631</v>
      </c>
      <c r="C31" s="19" t="s">
        <v>142</v>
      </c>
      <c r="D31" s="19">
        <v>20</v>
      </c>
      <c r="E31" s="19">
        <v>27</v>
      </c>
      <c r="F31" s="19" t="s">
        <v>46</v>
      </c>
      <c r="G31" s="20">
        <v>3</v>
      </c>
      <c r="H31" s="20">
        <v>3</v>
      </c>
      <c r="I31" s="22">
        <v>3</v>
      </c>
      <c r="J31" s="20">
        <v>0</v>
      </c>
      <c r="K31" s="20">
        <v>0</v>
      </c>
      <c r="L31" s="21">
        <v>0</v>
      </c>
      <c r="M31" s="92">
        <v>0</v>
      </c>
      <c r="N31" s="22"/>
      <c r="O31" s="22">
        <f t="shared" si="2"/>
        <v>1</v>
      </c>
      <c r="P31" s="23">
        <f t="shared" si="3"/>
        <v>20</v>
      </c>
      <c r="Q31" s="23">
        <f t="shared" si="4"/>
        <v>0</v>
      </c>
      <c r="R31" s="23">
        <f t="shared" si="5"/>
        <v>20</v>
      </c>
      <c r="S31" s="23">
        <f t="shared" si="6"/>
        <v>2</v>
      </c>
      <c r="T31" s="44"/>
      <c r="U31" s="271">
        <v>37692.440844907411</v>
      </c>
      <c r="V31" s="271">
        <v>41162.429629629631</v>
      </c>
      <c r="W31" s="266">
        <f t="shared" si="8"/>
        <v>3469.9887847222199</v>
      </c>
      <c r="X31" s="21">
        <f t="shared" si="9"/>
        <v>9.5068185882800549</v>
      </c>
      <c r="Y31" s="266">
        <f t="shared" si="10"/>
        <v>9</v>
      </c>
      <c r="Z31" s="148">
        <f t="shared" ca="1" si="11"/>
        <v>0.89470361875461202</v>
      </c>
      <c r="AA31" s="331">
        <f t="shared" si="12"/>
        <v>2</v>
      </c>
      <c r="AB31" s="266"/>
    </row>
    <row r="32" spans="1:28">
      <c r="A32" s="258">
        <v>37692.452951388885</v>
      </c>
      <c r="B32" s="258">
        <v>41162.429629629631</v>
      </c>
      <c r="C32" s="19" t="s">
        <v>143</v>
      </c>
      <c r="D32" s="19">
        <v>19</v>
      </c>
      <c r="E32" s="19">
        <v>28</v>
      </c>
      <c r="F32" s="19" t="s">
        <v>46</v>
      </c>
      <c r="G32" s="20">
        <v>5</v>
      </c>
      <c r="H32" s="20">
        <v>5</v>
      </c>
      <c r="I32" s="22">
        <v>5</v>
      </c>
      <c r="J32" s="20">
        <v>0</v>
      </c>
      <c r="K32" s="20">
        <v>0</v>
      </c>
      <c r="L32" s="21">
        <v>0</v>
      </c>
      <c r="M32" s="92">
        <v>0</v>
      </c>
      <c r="N32" s="22"/>
      <c r="O32" s="22">
        <f t="shared" si="2"/>
        <v>1</v>
      </c>
      <c r="P32" s="23">
        <f t="shared" si="3"/>
        <v>20</v>
      </c>
      <c r="Q32" s="23">
        <f t="shared" si="4"/>
        <v>0</v>
      </c>
      <c r="R32" s="23">
        <f t="shared" si="5"/>
        <v>20</v>
      </c>
      <c r="S32" s="23">
        <f t="shared" si="6"/>
        <v>2</v>
      </c>
      <c r="T32" s="44"/>
      <c r="U32" s="271">
        <v>37692.452951388885</v>
      </c>
      <c r="V32" s="271">
        <v>41162.429629629631</v>
      </c>
      <c r="W32" s="266">
        <f t="shared" si="8"/>
        <v>3469.976678240746</v>
      </c>
      <c r="X32" s="21">
        <f t="shared" si="9"/>
        <v>9.5067854198376605</v>
      </c>
      <c r="Y32" s="266">
        <f t="shared" si="10"/>
        <v>9</v>
      </c>
      <c r="Z32" s="148">
        <f t="shared" ca="1" si="11"/>
        <v>0.89470049721346101</v>
      </c>
      <c r="AA32" s="331">
        <f t="shared" si="12"/>
        <v>2</v>
      </c>
      <c r="AB32" s="266"/>
    </row>
    <row r="33" spans="1:28">
      <c r="A33" s="258">
        <v>38264.06013888889</v>
      </c>
      <c r="B33" s="258">
        <v>41162.429629629631</v>
      </c>
      <c r="C33" s="19" t="s">
        <v>144</v>
      </c>
      <c r="D33" s="19">
        <v>9</v>
      </c>
      <c r="E33" s="19">
        <v>38</v>
      </c>
      <c r="F33" s="19" t="s">
        <v>46</v>
      </c>
      <c r="G33" s="20">
        <v>2</v>
      </c>
      <c r="H33" s="20">
        <v>2</v>
      </c>
      <c r="I33" s="22">
        <v>2</v>
      </c>
      <c r="J33" s="20">
        <v>0</v>
      </c>
      <c r="K33" s="20">
        <v>0</v>
      </c>
      <c r="L33" s="21">
        <v>0</v>
      </c>
      <c r="M33" s="92">
        <v>0</v>
      </c>
      <c r="N33" s="22"/>
      <c r="O33" s="22">
        <f t="shared" si="2"/>
        <v>1</v>
      </c>
      <c r="P33" s="23">
        <f t="shared" si="3"/>
        <v>20</v>
      </c>
      <c r="Q33" s="23">
        <f t="shared" si="4"/>
        <v>0</v>
      </c>
      <c r="R33" s="23">
        <f t="shared" si="5"/>
        <v>20</v>
      </c>
      <c r="S33" s="23">
        <f t="shared" si="6"/>
        <v>3</v>
      </c>
      <c r="T33" s="44"/>
      <c r="U33" s="271">
        <v>38264.06013888889</v>
      </c>
      <c r="V33" s="271">
        <v>41162.429629629631</v>
      </c>
      <c r="W33" s="266">
        <f t="shared" si="8"/>
        <v>2898.3694907407407</v>
      </c>
      <c r="X33" s="21">
        <f t="shared" si="9"/>
        <v>7.9407383307965498</v>
      </c>
      <c r="Y33" s="266">
        <f t="shared" si="10"/>
        <v>7</v>
      </c>
      <c r="Z33" s="148">
        <f t="shared" ca="1" si="11"/>
        <v>0.74731701821949614</v>
      </c>
      <c r="AA33" s="331">
        <f t="shared" si="12"/>
        <v>2</v>
      </c>
      <c r="AB33" s="266"/>
    </row>
    <row r="34" spans="1:28">
      <c r="A34" s="258">
        <v>37697.316423611112</v>
      </c>
      <c r="B34" s="258">
        <v>41162.429629629631</v>
      </c>
      <c r="C34" s="19" t="s">
        <v>145</v>
      </c>
      <c r="D34" s="19">
        <v>18</v>
      </c>
      <c r="E34" s="19">
        <v>29</v>
      </c>
      <c r="F34" s="19" t="s">
        <v>46</v>
      </c>
      <c r="G34" s="20">
        <v>2</v>
      </c>
      <c r="H34" s="20">
        <v>2</v>
      </c>
      <c r="I34" s="22">
        <v>2</v>
      </c>
      <c r="J34" s="20">
        <v>0</v>
      </c>
      <c r="K34" s="20">
        <v>0</v>
      </c>
      <c r="L34" s="21">
        <v>0</v>
      </c>
      <c r="M34" s="92">
        <v>0</v>
      </c>
      <c r="N34" s="22"/>
      <c r="O34" s="22">
        <f t="shared" si="2"/>
        <v>1</v>
      </c>
      <c r="P34" s="23">
        <f t="shared" si="3"/>
        <v>20</v>
      </c>
      <c r="Q34" s="23">
        <f t="shared" si="4"/>
        <v>0</v>
      </c>
      <c r="R34" s="23">
        <f t="shared" si="5"/>
        <v>20</v>
      </c>
      <c r="S34" s="23">
        <f t="shared" si="6"/>
        <v>2</v>
      </c>
      <c r="T34" s="44"/>
      <c r="U34" s="271">
        <v>37697.316423611112</v>
      </c>
      <c r="V34" s="271">
        <v>41162.429629629631</v>
      </c>
      <c r="W34" s="266">
        <f t="shared" si="8"/>
        <v>3465.1132060185191</v>
      </c>
      <c r="X34" s="21">
        <f t="shared" si="9"/>
        <v>9.4934608384069019</v>
      </c>
      <c r="Y34" s="266">
        <f t="shared" si="10"/>
        <v>9</v>
      </c>
      <c r="Z34" s="148">
        <f t="shared" ca="1" si="11"/>
        <v>0.89344649713827429</v>
      </c>
      <c r="AA34" s="331">
        <f t="shared" si="12"/>
        <v>2</v>
      </c>
      <c r="AB34" s="266"/>
    </row>
    <row r="35" spans="1:28">
      <c r="A35" s="258">
        <v>37670.891053240739</v>
      </c>
      <c r="B35" s="258">
        <v>41162.429629629631</v>
      </c>
      <c r="C35" t="s">
        <v>146</v>
      </c>
      <c r="D35">
        <v>26</v>
      </c>
      <c r="E35">
        <v>21</v>
      </c>
      <c r="F35" t="s">
        <v>46</v>
      </c>
      <c r="G35" s="1">
        <v>4</v>
      </c>
      <c r="H35" s="1">
        <v>3</v>
      </c>
      <c r="I35" s="3">
        <v>3.0769231000000001</v>
      </c>
      <c r="J35" s="1">
        <v>1</v>
      </c>
      <c r="K35" s="1">
        <v>1</v>
      </c>
      <c r="L35" s="4">
        <v>3.8461538461538464E-2</v>
      </c>
      <c r="M35" s="93">
        <v>3.8461538461538464E-2</v>
      </c>
      <c r="N35" s="3">
        <v>1</v>
      </c>
      <c r="O35" s="3">
        <f t="shared" si="2"/>
        <v>0.75</v>
      </c>
      <c r="P35" s="46">
        <f t="shared" si="3"/>
        <v>20</v>
      </c>
      <c r="Q35" s="46">
        <f t="shared" si="4"/>
        <v>1</v>
      </c>
      <c r="R35" s="46">
        <f t="shared" si="5"/>
        <v>21</v>
      </c>
      <c r="S35" s="46">
        <f t="shared" si="6"/>
        <v>1</v>
      </c>
      <c r="T35" s="45"/>
      <c r="U35" s="259">
        <v>37670.891053240739</v>
      </c>
      <c r="V35" s="259">
        <v>41162.429629629631</v>
      </c>
      <c r="W35" s="131">
        <f t="shared" si="8"/>
        <v>3491.5385763888917</v>
      </c>
      <c r="X35" s="4">
        <f t="shared" si="9"/>
        <v>9.5658591133942235</v>
      </c>
      <c r="Y35" s="131">
        <f t="shared" si="10"/>
        <v>9</v>
      </c>
      <c r="Z35" s="148">
        <f t="shared" ca="1" si="11"/>
        <v>0.90026002766073554</v>
      </c>
      <c r="AA35" s="331">
        <f t="shared" si="12"/>
        <v>1</v>
      </c>
      <c r="AB35" s="278"/>
    </row>
    <row r="36" spans="1:28">
      <c r="A36" s="258">
        <v>37671.069548611107</v>
      </c>
      <c r="B36" s="258">
        <v>41162.429629629631</v>
      </c>
      <c r="C36" t="s">
        <v>147</v>
      </c>
      <c r="D36">
        <v>24</v>
      </c>
      <c r="E36">
        <v>23</v>
      </c>
      <c r="F36" t="s">
        <v>46</v>
      </c>
      <c r="G36" s="1">
        <v>2</v>
      </c>
      <c r="H36" s="1">
        <v>3</v>
      </c>
      <c r="I36" s="3">
        <v>2.9583333000000001</v>
      </c>
      <c r="J36" s="1">
        <v>1</v>
      </c>
      <c r="K36" s="1">
        <v>1</v>
      </c>
      <c r="L36" s="4">
        <v>4.1666666666666664E-2</v>
      </c>
      <c r="M36" s="93">
        <v>4.1666666666666664E-2</v>
      </c>
      <c r="N36" s="3">
        <v>1</v>
      </c>
      <c r="O36" s="3">
        <f t="shared" si="2"/>
        <v>1.5</v>
      </c>
      <c r="P36" s="46">
        <f t="shared" si="3"/>
        <v>20</v>
      </c>
      <c r="Q36" s="46">
        <f t="shared" si="4"/>
        <v>1</v>
      </c>
      <c r="R36" s="46">
        <f t="shared" si="5"/>
        <v>21</v>
      </c>
      <c r="S36" s="46">
        <f t="shared" si="6"/>
        <v>1</v>
      </c>
      <c r="T36" s="45"/>
      <c r="U36" s="259">
        <v>37671.069548611107</v>
      </c>
      <c r="V36" s="259">
        <v>41162.429629629631</v>
      </c>
      <c r="W36" s="131">
        <f t="shared" si="8"/>
        <v>3491.3600810185235</v>
      </c>
      <c r="X36" s="4">
        <f t="shared" si="9"/>
        <v>9.5653700849822556</v>
      </c>
      <c r="Y36" s="131">
        <f t="shared" si="10"/>
        <v>9</v>
      </c>
      <c r="Z36" s="148">
        <f t="shared" ca="1" si="11"/>
        <v>0.90021400432645193</v>
      </c>
      <c r="AA36" s="331">
        <f t="shared" si="12"/>
        <v>1</v>
      </c>
      <c r="AB36" s="278"/>
    </row>
    <row r="37" spans="1:28">
      <c r="A37" s="258">
        <v>37692.440844907411</v>
      </c>
      <c r="B37" s="258">
        <v>41162.429629629631</v>
      </c>
      <c r="C37" t="s">
        <v>148</v>
      </c>
      <c r="D37">
        <v>20</v>
      </c>
      <c r="E37">
        <v>27</v>
      </c>
      <c r="F37" t="s">
        <v>46</v>
      </c>
      <c r="G37" s="1">
        <v>5</v>
      </c>
      <c r="H37" s="1">
        <v>6</v>
      </c>
      <c r="I37" s="3">
        <v>5.9</v>
      </c>
      <c r="J37" s="1">
        <v>1</v>
      </c>
      <c r="K37" s="1">
        <v>1</v>
      </c>
      <c r="L37" s="4">
        <v>0.05</v>
      </c>
      <c r="M37" s="93">
        <v>0.05</v>
      </c>
      <c r="N37" s="3">
        <v>1</v>
      </c>
      <c r="O37" s="3">
        <f t="shared" si="2"/>
        <v>1.2</v>
      </c>
      <c r="P37" s="46">
        <f t="shared" si="3"/>
        <v>20</v>
      </c>
      <c r="Q37" s="46">
        <f t="shared" si="4"/>
        <v>1</v>
      </c>
      <c r="R37" s="46">
        <f t="shared" si="5"/>
        <v>21</v>
      </c>
      <c r="S37" s="46">
        <f t="shared" si="6"/>
        <v>2</v>
      </c>
      <c r="T37" s="45"/>
      <c r="U37" s="259">
        <v>37692.440844907411</v>
      </c>
      <c r="V37" s="259">
        <v>41162.429629629631</v>
      </c>
      <c r="W37" s="131">
        <f t="shared" si="8"/>
        <v>3469.9887847222199</v>
      </c>
      <c r="X37" s="4">
        <f t="shared" si="9"/>
        <v>9.5068185882800549</v>
      </c>
      <c r="Y37" s="131">
        <f t="shared" si="10"/>
        <v>9</v>
      </c>
      <c r="Z37" s="148">
        <f t="shared" ca="1" si="11"/>
        <v>0.89470361875461202</v>
      </c>
      <c r="AA37" s="331">
        <f t="shared" si="12"/>
        <v>1</v>
      </c>
      <c r="AB37" s="278"/>
    </row>
    <row r="38" spans="1:28">
      <c r="A38" s="258">
        <v>37315.403275462959</v>
      </c>
      <c r="B38" s="258">
        <v>41162.429629629631</v>
      </c>
      <c r="C38" t="s">
        <v>149</v>
      </c>
      <c r="D38">
        <v>44</v>
      </c>
      <c r="E38">
        <v>3</v>
      </c>
      <c r="F38" t="s">
        <v>46</v>
      </c>
      <c r="G38" s="1">
        <v>3</v>
      </c>
      <c r="H38" s="1">
        <v>4</v>
      </c>
      <c r="I38" s="3">
        <v>3.7272726999999999</v>
      </c>
      <c r="J38" s="1">
        <v>3</v>
      </c>
      <c r="K38" s="1">
        <v>3</v>
      </c>
      <c r="L38" s="4">
        <v>6.8181818181818177E-2</v>
      </c>
      <c r="M38" s="93">
        <v>6.8181818181818177E-2</v>
      </c>
      <c r="N38" s="3">
        <v>1</v>
      </c>
      <c r="O38" s="3">
        <f t="shared" si="2"/>
        <v>1.3333333333333333</v>
      </c>
      <c r="P38" s="46">
        <f t="shared" si="3"/>
        <v>20</v>
      </c>
      <c r="Q38" s="46">
        <f t="shared" si="4"/>
        <v>1</v>
      </c>
      <c r="R38" s="46">
        <f t="shared" si="5"/>
        <v>21</v>
      </c>
      <c r="S38" s="46">
        <f t="shared" si="6"/>
        <v>1</v>
      </c>
      <c r="T38" s="45"/>
      <c r="U38" s="259">
        <v>37315.403275462959</v>
      </c>
      <c r="V38" s="259">
        <v>41162.429629629631</v>
      </c>
      <c r="W38" s="131">
        <f t="shared" si="8"/>
        <v>3847.0263541666718</v>
      </c>
      <c r="X38" s="4">
        <f t="shared" si="9"/>
        <v>10.539798230593622</v>
      </c>
      <c r="Y38" s="131">
        <f t="shared" si="10"/>
        <v>10</v>
      </c>
      <c r="Z38" s="148">
        <f t="shared" ca="1" si="11"/>
        <v>0.9919191715176735</v>
      </c>
      <c r="AA38" s="331">
        <f t="shared" si="12"/>
        <v>1</v>
      </c>
      <c r="AB38" s="278"/>
    </row>
    <row r="39" spans="1:28">
      <c r="A39" s="258">
        <v>37284.0628587963</v>
      </c>
      <c r="B39" s="258">
        <v>41162.429629629631</v>
      </c>
      <c r="C39" t="s">
        <v>150</v>
      </c>
      <c r="D39">
        <v>47</v>
      </c>
      <c r="E39">
        <v>0</v>
      </c>
      <c r="F39" t="s">
        <v>46</v>
      </c>
      <c r="G39" s="1">
        <v>2</v>
      </c>
      <c r="H39" s="1">
        <v>4</v>
      </c>
      <c r="I39" s="3">
        <v>3.3404254999999998</v>
      </c>
      <c r="J39" s="1">
        <v>4</v>
      </c>
      <c r="K39" s="1">
        <v>2</v>
      </c>
      <c r="L39" s="4">
        <v>8.5106382978723402E-2</v>
      </c>
      <c r="M39" s="93">
        <v>4.2553191489361701E-2</v>
      </c>
      <c r="N39" s="3">
        <v>2</v>
      </c>
      <c r="O39" s="3">
        <f t="shared" si="2"/>
        <v>2</v>
      </c>
      <c r="P39" s="46">
        <f t="shared" si="3"/>
        <v>20</v>
      </c>
      <c r="Q39" s="46">
        <f t="shared" si="4"/>
        <v>1</v>
      </c>
      <c r="R39" s="46">
        <f t="shared" si="5"/>
        <v>21</v>
      </c>
      <c r="S39" s="46">
        <f t="shared" si="6"/>
        <v>0</v>
      </c>
      <c r="T39" s="45"/>
      <c r="U39" s="259">
        <v>37284.0628587963</v>
      </c>
      <c r="V39" s="259">
        <v>41162.429629629631</v>
      </c>
      <c r="W39" s="131">
        <f t="shared" si="8"/>
        <v>3878.3667708333305</v>
      </c>
      <c r="X39" s="4">
        <f t="shared" si="9"/>
        <v>10.625662385844741</v>
      </c>
      <c r="Y39" s="131">
        <f t="shared" si="10"/>
        <v>10</v>
      </c>
      <c r="Z39" s="148">
        <f t="shared" ca="1" si="11"/>
        <v>1</v>
      </c>
      <c r="AA39" s="331">
        <f t="shared" si="12"/>
        <v>1</v>
      </c>
      <c r="AB39" s="278"/>
    </row>
    <row r="40" spans="1:28">
      <c r="A40" s="258">
        <v>37284.0628587963</v>
      </c>
      <c r="B40" s="258">
        <v>41162.429629629631</v>
      </c>
      <c r="C40" t="s">
        <v>151</v>
      </c>
      <c r="D40">
        <v>47</v>
      </c>
      <c r="E40">
        <v>0</v>
      </c>
      <c r="F40" t="s">
        <v>46</v>
      </c>
      <c r="G40" s="1">
        <v>4</v>
      </c>
      <c r="H40" s="1">
        <v>4</v>
      </c>
      <c r="I40" s="3">
        <v>4</v>
      </c>
      <c r="J40" s="1">
        <v>4</v>
      </c>
      <c r="K40" s="1">
        <v>2</v>
      </c>
      <c r="L40" s="4">
        <v>8.5106382978723402E-2</v>
      </c>
      <c r="M40" s="93">
        <v>4.2553191489361701E-2</v>
      </c>
      <c r="N40" s="3">
        <v>2</v>
      </c>
      <c r="O40" s="3">
        <f t="shared" si="2"/>
        <v>1</v>
      </c>
      <c r="P40" s="46">
        <f t="shared" si="3"/>
        <v>20</v>
      </c>
      <c r="Q40" s="46">
        <f t="shared" si="4"/>
        <v>1</v>
      </c>
      <c r="R40" s="46">
        <f t="shared" si="5"/>
        <v>21</v>
      </c>
      <c r="S40" s="46">
        <f t="shared" si="6"/>
        <v>0</v>
      </c>
      <c r="T40" s="45"/>
      <c r="U40" s="259">
        <v>37284.0628587963</v>
      </c>
      <c r="V40" s="259">
        <v>41162.429629629631</v>
      </c>
      <c r="W40" s="131">
        <f t="shared" si="8"/>
        <v>3878.3667708333305</v>
      </c>
      <c r="X40" s="4">
        <f t="shared" si="9"/>
        <v>10.625662385844741</v>
      </c>
      <c r="Y40" s="131">
        <f t="shared" si="10"/>
        <v>10</v>
      </c>
      <c r="Z40" s="148">
        <f t="shared" ca="1" si="11"/>
        <v>1</v>
      </c>
      <c r="AA40" s="331">
        <f t="shared" si="12"/>
        <v>1</v>
      </c>
      <c r="AB40" s="278"/>
    </row>
    <row r="41" spans="1:28">
      <c r="A41" s="258">
        <v>37692.452951388885</v>
      </c>
      <c r="B41" s="258">
        <v>41162.429629629631</v>
      </c>
      <c r="C41" t="s">
        <v>152</v>
      </c>
      <c r="D41">
        <v>19</v>
      </c>
      <c r="E41">
        <v>28</v>
      </c>
      <c r="F41" t="s">
        <v>46</v>
      </c>
      <c r="G41" s="1">
        <v>5</v>
      </c>
      <c r="H41" s="1">
        <v>6</v>
      </c>
      <c r="I41" s="3">
        <v>5.7894734999999997</v>
      </c>
      <c r="J41" s="1">
        <v>5</v>
      </c>
      <c r="K41" s="1">
        <v>1</v>
      </c>
      <c r="L41" s="4">
        <v>0.26315789473684209</v>
      </c>
      <c r="M41" s="93">
        <v>5.2631578947368418E-2</v>
      </c>
      <c r="N41" s="3">
        <v>5</v>
      </c>
      <c r="O41" s="3">
        <f t="shared" si="2"/>
        <v>1.2</v>
      </c>
      <c r="P41" s="46">
        <f t="shared" si="3"/>
        <v>20</v>
      </c>
      <c r="Q41" s="46">
        <f t="shared" si="4"/>
        <v>1</v>
      </c>
      <c r="R41" s="46">
        <f t="shared" si="5"/>
        <v>21</v>
      </c>
      <c r="S41" s="46">
        <f t="shared" si="6"/>
        <v>2</v>
      </c>
      <c r="T41" s="45"/>
      <c r="U41" s="259">
        <v>37692.452951388885</v>
      </c>
      <c r="V41" s="259">
        <v>41162.429629629631</v>
      </c>
      <c r="W41" s="131">
        <f t="shared" si="8"/>
        <v>3469.976678240746</v>
      </c>
      <c r="X41" s="4">
        <f t="shared" si="9"/>
        <v>9.5067854198376605</v>
      </c>
      <c r="Y41" s="131">
        <f t="shared" si="10"/>
        <v>9</v>
      </c>
      <c r="Z41" s="148">
        <f t="shared" ca="1" si="11"/>
        <v>0.89470049721346101</v>
      </c>
      <c r="AA41" s="331">
        <f t="shared" si="12"/>
        <v>1</v>
      </c>
      <c r="AB41" s="278"/>
    </row>
    <row r="42" spans="1:28">
      <c r="A42" s="258">
        <v>37284.0628587963</v>
      </c>
      <c r="B42" s="258">
        <v>41162.429629629631</v>
      </c>
      <c r="C42" s="29" t="s">
        <v>153</v>
      </c>
      <c r="D42" s="29">
        <v>47</v>
      </c>
      <c r="E42" s="29">
        <v>0</v>
      </c>
      <c r="F42" s="29" t="s">
        <v>46</v>
      </c>
      <c r="G42" s="30">
        <v>5</v>
      </c>
      <c r="H42" s="30">
        <v>5</v>
      </c>
      <c r="I42" s="32">
        <v>5</v>
      </c>
      <c r="J42" s="30">
        <v>7</v>
      </c>
      <c r="K42" s="30">
        <v>2</v>
      </c>
      <c r="L42" s="31">
        <v>0.14893617021276595</v>
      </c>
      <c r="M42" s="95">
        <v>4.2553191489361701E-2</v>
      </c>
      <c r="N42" s="32">
        <v>3.5</v>
      </c>
      <c r="O42" s="32">
        <f t="shared" si="2"/>
        <v>1</v>
      </c>
      <c r="P42" s="33">
        <f t="shared" si="3"/>
        <v>20</v>
      </c>
      <c r="Q42" s="33">
        <f t="shared" si="4"/>
        <v>2</v>
      </c>
      <c r="R42" s="33">
        <f t="shared" si="5"/>
        <v>22</v>
      </c>
      <c r="S42" s="33">
        <f t="shared" si="6"/>
        <v>0</v>
      </c>
      <c r="T42" s="47"/>
      <c r="U42" s="272">
        <v>37284.0628587963</v>
      </c>
      <c r="V42" s="272">
        <v>41162.429629629631</v>
      </c>
      <c r="W42" s="273">
        <f t="shared" si="8"/>
        <v>3878.3667708333305</v>
      </c>
      <c r="X42" s="31">
        <f t="shared" si="9"/>
        <v>10.625662385844741</v>
      </c>
      <c r="Y42" s="273">
        <f t="shared" si="10"/>
        <v>10</v>
      </c>
      <c r="Z42" s="148">
        <f t="shared" ca="1" si="11"/>
        <v>1</v>
      </c>
      <c r="AA42" s="331">
        <f t="shared" si="12"/>
        <v>0</v>
      </c>
      <c r="AB42" s="273"/>
    </row>
    <row r="43" spans="1:28">
      <c r="A43" s="258">
        <v>37315.403275462959</v>
      </c>
      <c r="B43" s="258">
        <v>41162.429629629631</v>
      </c>
      <c r="C43" s="29" t="s">
        <v>154</v>
      </c>
      <c r="D43" s="29">
        <v>44</v>
      </c>
      <c r="E43" s="29">
        <v>3</v>
      </c>
      <c r="F43" s="29" t="s">
        <v>46</v>
      </c>
      <c r="G43" s="30">
        <v>3</v>
      </c>
      <c r="H43" s="30">
        <v>4</v>
      </c>
      <c r="I43" s="32">
        <v>3.6818181999999999</v>
      </c>
      <c r="J43" s="30">
        <v>8</v>
      </c>
      <c r="K43" s="30">
        <v>4</v>
      </c>
      <c r="L43" s="31">
        <v>0.18181818181818182</v>
      </c>
      <c r="M43" s="95">
        <v>9.0909090909090912E-2</v>
      </c>
      <c r="N43" s="32">
        <v>2</v>
      </c>
      <c r="O43" s="32">
        <f t="shared" si="2"/>
        <v>1.3333333333333333</v>
      </c>
      <c r="P43" s="33">
        <f t="shared" si="3"/>
        <v>20</v>
      </c>
      <c r="Q43" s="33">
        <f t="shared" si="4"/>
        <v>2</v>
      </c>
      <c r="R43" s="33">
        <f t="shared" si="5"/>
        <v>22</v>
      </c>
      <c r="S43" s="33">
        <f t="shared" si="6"/>
        <v>1</v>
      </c>
      <c r="T43" s="47"/>
      <c r="U43" s="272">
        <v>37315.403275462959</v>
      </c>
      <c r="V43" s="272">
        <v>41162.429629629631</v>
      </c>
      <c r="W43" s="273">
        <f t="shared" si="8"/>
        <v>3847.0263541666718</v>
      </c>
      <c r="X43" s="31">
        <f t="shared" si="9"/>
        <v>10.539798230593622</v>
      </c>
      <c r="Y43" s="273">
        <f t="shared" si="10"/>
        <v>10</v>
      </c>
      <c r="Z43" s="148">
        <f t="shared" ca="1" si="11"/>
        <v>0.9919191715176735</v>
      </c>
      <c r="AA43" s="331">
        <f t="shared" si="12"/>
        <v>0</v>
      </c>
      <c r="AB43" s="273"/>
    </row>
    <row r="44" spans="1:28">
      <c r="A44" s="258">
        <v>37315.403275462959</v>
      </c>
      <c r="B44" s="258">
        <v>41162.429629629631</v>
      </c>
      <c r="C44" s="29" t="s">
        <v>155</v>
      </c>
      <c r="D44" s="29">
        <v>44</v>
      </c>
      <c r="E44" s="29">
        <v>3</v>
      </c>
      <c r="F44" s="29" t="s">
        <v>46</v>
      </c>
      <c r="G44" s="30">
        <v>4</v>
      </c>
      <c r="H44" s="30">
        <v>4</v>
      </c>
      <c r="I44" s="32">
        <v>4.1363634999999999</v>
      </c>
      <c r="J44" s="30">
        <v>10</v>
      </c>
      <c r="K44" s="30">
        <v>5</v>
      </c>
      <c r="L44" s="31">
        <v>0.22727272727272727</v>
      </c>
      <c r="M44" s="95">
        <v>0.11363636363636363</v>
      </c>
      <c r="N44" s="32">
        <v>2</v>
      </c>
      <c r="O44" s="32">
        <f t="shared" si="2"/>
        <v>1</v>
      </c>
      <c r="P44" s="33">
        <f t="shared" si="3"/>
        <v>20</v>
      </c>
      <c r="Q44" s="33">
        <f t="shared" si="4"/>
        <v>2</v>
      </c>
      <c r="R44" s="33">
        <f t="shared" si="5"/>
        <v>22</v>
      </c>
      <c r="S44" s="33">
        <f t="shared" si="6"/>
        <v>1</v>
      </c>
      <c r="T44" s="47"/>
      <c r="U44" s="272">
        <v>37315.403275462959</v>
      </c>
      <c r="V44" s="272">
        <v>41162.429629629631</v>
      </c>
      <c r="W44" s="273">
        <f t="shared" si="8"/>
        <v>3847.0263541666718</v>
      </c>
      <c r="X44" s="31">
        <f t="shared" si="9"/>
        <v>10.539798230593622</v>
      </c>
      <c r="Y44" s="273">
        <f t="shared" si="10"/>
        <v>10</v>
      </c>
      <c r="Z44" s="148">
        <f t="shared" ca="1" si="11"/>
        <v>0.9919191715176735</v>
      </c>
      <c r="AA44" s="331">
        <f t="shared" si="12"/>
        <v>0</v>
      </c>
      <c r="AB44" s="273"/>
    </row>
    <row r="45" spans="1:28">
      <c r="A45" s="258">
        <v>37284.0628587963</v>
      </c>
      <c r="B45" s="258">
        <v>41162.429629629631</v>
      </c>
      <c r="C45" s="29" t="s">
        <v>156</v>
      </c>
      <c r="D45" s="29">
        <v>47</v>
      </c>
      <c r="E45" s="29">
        <v>0</v>
      </c>
      <c r="F45" s="29" t="s">
        <v>46</v>
      </c>
      <c r="G45" s="30">
        <v>6</v>
      </c>
      <c r="H45" s="30">
        <v>9</v>
      </c>
      <c r="I45" s="32">
        <v>8.2340420000000005</v>
      </c>
      <c r="J45" s="30">
        <v>12</v>
      </c>
      <c r="K45" s="30">
        <v>7</v>
      </c>
      <c r="L45" s="31">
        <v>0.25531914893617019</v>
      </c>
      <c r="M45" s="95">
        <v>0.14893617021276595</v>
      </c>
      <c r="N45" s="32">
        <v>1.7142857142857142</v>
      </c>
      <c r="O45" s="32">
        <f t="shared" si="2"/>
        <v>1.5</v>
      </c>
      <c r="P45" s="33">
        <f t="shared" si="3"/>
        <v>20</v>
      </c>
      <c r="Q45" s="33">
        <f t="shared" si="4"/>
        <v>2</v>
      </c>
      <c r="R45" s="33">
        <f t="shared" si="5"/>
        <v>22</v>
      </c>
      <c r="S45" s="33">
        <f t="shared" si="6"/>
        <v>0</v>
      </c>
      <c r="T45" s="47"/>
      <c r="U45" s="272">
        <v>37284.0628587963</v>
      </c>
      <c r="V45" s="272">
        <v>41162.429629629631</v>
      </c>
      <c r="W45" s="273">
        <f t="shared" si="8"/>
        <v>3878.3667708333305</v>
      </c>
      <c r="X45" s="31">
        <f t="shared" si="9"/>
        <v>10.625662385844741</v>
      </c>
      <c r="Y45" s="273">
        <f t="shared" si="10"/>
        <v>10</v>
      </c>
      <c r="Z45" s="148">
        <f t="shared" ca="1" si="11"/>
        <v>1</v>
      </c>
      <c r="AA45" s="331">
        <f t="shared" si="12"/>
        <v>0</v>
      </c>
      <c r="AB45" s="273"/>
    </row>
    <row r="46" spans="1:28">
      <c r="A46" s="258">
        <v>37284.0628587963</v>
      </c>
      <c r="B46" s="258">
        <v>41162.429629629631</v>
      </c>
      <c r="C46" s="29" t="s">
        <v>157</v>
      </c>
      <c r="D46" s="29">
        <v>47</v>
      </c>
      <c r="E46" s="29">
        <v>0</v>
      </c>
      <c r="F46" s="29" t="s">
        <v>46</v>
      </c>
      <c r="G46" s="30">
        <v>4</v>
      </c>
      <c r="H46" s="30">
        <v>4</v>
      </c>
      <c r="I46" s="32">
        <v>4</v>
      </c>
      <c r="J46" s="30">
        <v>12</v>
      </c>
      <c r="K46" s="30">
        <v>4</v>
      </c>
      <c r="L46" s="31">
        <v>0.25531914893617019</v>
      </c>
      <c r="M46" s="95">
        <v>8.5106382978723402E-2</v>
      </c>
      <c r="N46" s="32">
        <v>3</v>
      </c>
      <c r="O46" s="32">
        <f t="shared" si="2"/>
        <v>1</v>
      </c>
      <c r="P46" s="33">
        <f t="shared" si="3"/>
        <v>20</v>
      </c>
      <c r="Q46" s="33">
        <f t="shared" si="4"/>
        <v>2</v>
      </c>
      <c r="R46" s="33">
        <f t="shared" si="5"/>
        <v>22</v>
      </c>
      <c r="S46" s="33">
        <f t="shared" si="6"/>
        <v>0</v>
      </c>
      <c r="T46" s="47"/>
      <c r="U46" s="272">
        <v>37284.0628587963</v>
      </c>
      <c r="V46" s="272">
        <v>41162.429629629631</v>
      </c>
      <c r="W46" s="273">
        <f t="shared" si="8"/>
        <v>3878.3667708333305</v>
      </c>
      <c r="X46" s="31">
        <f t="shared" si="9"/>
        <v>10.625662385844741</v>
      </c>
      <c r="Y46" s="273">
        <f t="shared" si="10"/>
        <v>10</v>
      </c>
      <c r="Z46" s="148">
        <f t="shared" ca="1" si="11"/>
        <v>1</v>
      </c>
      <c r="AA46" s="331">
        <f t="shared" si="12"/>
        <v>0</v>
      </c>
      <c r="AB46" s="273"/>
    </row>
    <row r="47" spans="1:28">
      <c r="A47" s="258">
        <v>37284.0628587963</v>
      </c>
      <c r="B47" s="258">
        <v>41162.429629629631</v>
      </c>
      <c r="C47" s="29" t="s">
        <v>158</v>
      </c>
      <c r="D47" s="29">
        <v>47</v>
      </c>
      <c r="E47" s="29">
        <v>0</v>
      </c>
      <c r="F47" s="29" t="s">
        <v>46</v>
      </c>
      <c r="G47" s="30">
        <v>5</v>
      </c>
      <c r="H47" s="30">
        <v>6</v>
      </c>
      <c r="I47" s="32">
        <v>5.5531917000000002</v>
      </c>
      <c r="J47" s="30">
        <v>14</v>
      </c>
      <c r="K47" s="30">
        <v>6</v>
      </c>
      <c r="L47" s="31">
        <v>0.2978723404255319</v>
      </c>
      <c r="M47" s="95">
        <v>0.1276595744680851</v>
      </c>
      <c r="N47" s="32">
        <v>2.3333333333333335</v>
      </c>
      <c r="O47" s="32">
        <f t="shared" si="2"/>
        <v>1.2</v>
      </c>
      <c r="P47" s="33">
        <f t="shared" si="3"/>
        <v>20</v>
      </c>
      <c r="Q47" s="33">
        <f t="shared" si="4"/>
        <v>2</v>
      </c>
      <c r="R47" s="33">
        <f t="shared" si="5"/>
        <v>22</v>
      </c>
      <c r="S47" s="33">
        <f t="shared" si="6"/>
        <v>0</v>
      </c>
      <c r="T47" s="47"/>
      <c r="U47" s="272">
        <v>37284.0628587963</v>
      </c>
      <c r="V47" s="272">
        <v>41162.429629629631</v>
      </c>
      <c r="W47" s="273">
        <f t="shared" si="8"/>
        <v>3878.3667708333305</v>
      </c>
      <c r="X47" s="31">
        <f t="shared" si="9"/>
        <v>10.625662385844741</v>
      </c>
      <c r="Y47" s="273">
        <f t="shared" si="10"/>
        <v>10</v>
      </c>
      <c r="Z47" s="148">
        <f t="shared" ca="1" si="11"/>
        <v>1</v>
      </c>
      <c r="AA47" s="331">
        <f t="shared" si="12"/>
        <v>0</v>
      </c>
      <c r="AB47" s="273"/>
    </row>
    <row r="48" spans="1:28">
      <c r="A48" s="258">
        <v>37284.0628587963</v>
      </c>
      <c r="B48" s="258">
        <v>41162.429629629631</v>
      </c>
      <c r="C48" s="29" t="s">
        <v>159</v>
      </c>
      <c r="D48" s="29">
        <v>47</v>
      </c>
      <c r="E48" s="29">
        <v>0</v>
      </c>
      <c r="F48" s="29" t="s">
        <v>46</v>
      </c>
      <c r="G48" s="30">
        <v>4</v>
      </c>
      <c r="H48" s="30">
        <v>4</v>
      </c>
      <c r="I48" s="32">
        <v>4</v>
      </c>
      <c r="J48" s="30">
        <v>15</v>
      </c>
      <c r="K48" s="30">
        <v>5</v>
      </c>
      <c r="L48" s="31">
        <v>0.31914893617021278</v>
      </c>
      <c r="M48" s="95">
        <v>0.10638297872340426</v>
      </c>
      <c r="N48" s="32">
        <v>3</v>
      </c>
      <c r="O48" s="32">
        <f t="shared" si="2"/>
        <v>1</v>
      </c>
      <c r="P48" s="33">
        <f t="shared" si="3"/>
        <v>20</v>
      </c>
      <c r="Q48" s="33">
        <f t="shared" si="4"/>
        <v>2</v>
      </c>
      <c r="R48" s="33">
        <f t="shared" si="5"/>
        <v>22</v>
      </c>
      <c r="S48" s="33">
        <f t="shared" si="6"/>
        <v>0</v>
      </c>
      <c r="T48" s="47"/>
      <c r="U48" s="272">
        <v>37284.0628587963</v>
      </c>
      <c r="V48" s="272">
        <v>41162.429629629631</v>
      </c>
      <c r="W48" s="273">
        <f t="shared" si="8"/>
        <v>3878.3667708333305</v>
      </c>
      <c r="X48" s="31">
        <f t="shared" si="9"/>
        <v>10.625662385844741</v>
      </c>
      <c r="Y48" s="273">
        <f t="shared" si="10"/>
        <v>10</v>
      </c>
      <c r="Z48" s="148">
        <f t="shared" ca="1" si="11"/>
        <v>1</v>
      </c>
      <c r="AA48" s="331">
        <f t="shared" si="12"/>
        <v>0</v>
      </c>
      <c r="AB48" s="273"/>
    </row>
    <row r="49" spans="1:28">
      <c r="A49" s="258">
        <v>37571.803599537037</v>
      </c>
      <c r="B49" s="258">
        <v>41162.429629629631</v>
      </c>
      <c r="C49" s="29" t="s">
        <v>160</v>
      </c>
      <c r="D49" s="29">
        <v>30</v>
      </c>
      <c r="E49" s="29">
        <v>17</v>
      </c>
      <c r="F49" s="29" t="s">
        <v>46</v>
      </c>
      <c r="G49" s="30">
        <v>4</v>
      </c>
      <c r="H49" s="30">
        <v>5</v>
      </c>
      <c r="I49" s="32">
        <v>4.8666669999999996</v>
      </c>
      <c r="J49" s="30">
        <v>12</v>
      </c>
      <c r="K49" s="30">
        <v>3</v>
      </c>
      <c r="L49" s="31">
        <v>0.4</v>
      </c>
      <c r="M49" s="95">
        <v>0.1</v>
      </c>
      <c r="N49" s="32">
        <v>4</v>
      </c>
      <c r="O49" s="32">
        <f t="shared" si="2"/>
        <v>1.25</v>
      </c>
      <c r="P49" s="33">
        <f t="shared" si="3"/>
        <v>20</v>
      </c>
      <c r="Q49" s="33">
        <f t="shared" si="4"/>
        <v>2</v>
      </c>
      <c r="R49" s="33">
        <f t="shared" si="5"/>
        <v>22</v>
      </c>
      <c r="S49" s="33">
        <f t="shared" si="6"/>
        <v>1</v>
      </c>
      <c r="T49" s="47"/>
      <c r="U49" s="272">
        <v>37571.803599537037</v>
      </c>
      <c r="V49" s="272">
        <v>41162.429629629631</v>
      </c>
      <c r="W49" s="273">
        <f t="shared" si="8"/>
        <v>3590.6260300925933</v>
      </c>
      <c r="X49" s="31">
        <f t="shared" si="9"/>
        <v>9.8373315892947755</v>
      </c>
      <c r="Y49" s="273">
        <f t="shared" si="10"/>
        <v>9</v>
      </c>
      <c r="Z49" s="148">
        <f t="shared" ca="1" si="11"/>
        <v>0.92580878556802615</v>
      </c>
      <c r="AA49" s="331">
        <f t="shared" si="12"/>
        <v>0</v>
      </c>
      <c r="AB49" s="273"/>
    </row>
    <row r="50" spans="1:28">
      <c r="A50" s="258">
        <v>37316.40247685185</v>
      </c>
      <c r="B50" s="258">
        <v>41162.429629629631</v>
      </c>
      <c r="C50" s="29" t="s">
        <v>161</v>
      </c>
      <c r="D50" s="29">
        <v>42</v>
      </c>
      <c r="E50" s="29">
        <v>5</v>
      </c>
      <c r="F50" s="29" t="s">
        <v>46</v>
      </c>
      <c r="G50" s="30">
        <v>5</v>
      </c>
      <c r="H50" s="30">
        <v>5</v>
      </c>
      <c r="I50" s="32">
        <v>4.7380953000000003</v>
      </c>
      <c r="J50" s="30">
        <v>17</v>
      </c>
      <c r="K50" s="30">
        <v>4</v>
      </c>
      <c r="L50" s="31">
        <v>0.40476190476190477</v>
      </c>
      <c r="M50" s="95">
        <v>9.5238095238095233E-2</v>
      </c>
      <c r="N50" s="32">
        <v>4.25</v>
      </c>
      <c r="O50" s="32">
        <f t="shared" si="2"/>
        <v>1</v>
      </c>
      <c r="P50" s="33">
        <f t="shared" si="3"/>
        <v>20</v>
      </c>
      <c r="Q50" s="33">
        <f t="shared" si="4"/>
        <v>2</v>
      </c>
      <c r="R50" s="33">
        <f t="shared" si="5"/>
        <v>22</v>
      </c>
      <c r="S50" s="33">
        <f t="shared" si="6"/>
        <v>1</v>
      </c>
      <c r="T50" s="47"/>
      <c r="U50" s="272">
        <v>37316.40247685185</v>
      </c>
      <c r="V50" s="272">
        <v>41162.429629629631</v>
      </c>
      <c r="W50" s="273">
        <f t="shared" si="8"/>
        <v>3846.0271527777804</v>
      </c>
      <c r="X50" s="31">
        <f t="shared" si="9"/>
        <v>10.537060692541864</v>
      </c>
      <c r="Y50" s="273">
        <f t="shared" si="10"/>
        <v>10</v>
      </c>
      <c r="Z50" s="148">
        <f t="shared" ca="1" si="11"/>
        <v>0.99166153693901382</v>
      </c>
      <c r="AA50" s="331">
        <f t="shared" si="12"/>
        <v>0</v>
      </c>
      <c r="AB50" s="273"/>
    </row>
    <row r="51" spans="1:28">
      <c r="A51" s="258">
        <v>37671.156793981485</v>
      </c>
      <c r="B51" s="258">
        <v>41162.429629629631</v>
      </c>
      <c r="C51" s="29" t="s">
        <v>162</v>
      </c>
      <c r="D51" s="29">
        <v>23</v>
      </c>
      <c r="E51" s="29">
        <v>24</v>
      </c>
      <c r="F51" s="29" t="s">
        <v>46</v>
      </c>
      <c r="G51" s="30">
        <v>3</v>
      </c>
      <c r="H51" s="30">
        <v>4</v>
      </c>
      <c r="I51" s="32">
        <v>3.652174</v>
      </c>
      <c r="J51" s="30">
        <v>10</v>
      </c>
      <c r="K51" s="30">
        <v>3</v>
      </c>
      <c r="L51" s="31">
        <v>0.43478260869565216</v>
      </c>
      <c r="M51" s="95">
        <v>0.13043478260869565</v>
      </c>
      <c r="N51" s="32">
        <v>3.3333333333333335</v>
      </c>
      <c r="O51" s="32">
        <f t="shared" si="2"/>
        <v>1.3333333333333333</v>
      </c>
      <c r="P51" s="33">
        <f t="shared" si="3"/>
        <v>20</v>
      </c>
      <c r="Q51" s="33">
        <f t="shared" si="4"/>
        <v>2</v>
      </c>
      <c r="R51" s="33">
        <f t="shared" si="5"/>
        <v>22</v>
      </c>
      <c r="S51" s="33">
        <f t="shared" si="6"/>
        <v>1</v>
      </c>
      <c r="T51" s="47"/>
      <c r="U51" s="272">
        <v>37671.156793981485</v>
      </c>
      <c r="V51" s="272">
        <v>41162.429629629631</v>
      </c>
      <c r="W51" s="273">
        <f t="shared" si="8"/>
        <v>3491.2728356481457</v>
      </c>
      <c r="X51" s="31">
        <f t="shared" si="9"/>
        <v>9.5651310565702623</v>
      </c>
      <c r="Y51" s="273">
        <f t="shared" si="10"/>
        <v>9</v>
      </c>
      <c r="Z51" s="148">
        <f t="shared" ca="1" si="11"/>
        <v>0.90019150893714694</v>
      </c>
      <c r="AA51" s="331">
        <f t="shared" si="12"/>
        <v>0</v>
      </c>
      <c r="AB51" s="273"/>
    </row>
    <row r="52" spans="1:28">
      <c r="A52" s="258">
        <v>37671.156793981485</v>
      </c>
      <c r="B52" s="258">
        <v>41162.429629629631</v>
      </c>
      <c r="C52" s="29" t="s">
        <v>163</v>
      </c>
      <c r="D52" s="29">
        <v>23</v>
      </c>
      <c r="E52" s="29">
        <v>24</v>
      </c>
      <c r="F52" s="29" t="s">
        <v>46</v>
      </c>
      <c r="G52" s="30">
        <v>3</v>
      </c>
      <c r="H52" s="30">
        <v>4</v>
      </c>
      <c r="I52" s="32">
        <v>3.652174</v>
      </c>
      <c r="J52" s="30">
        <v>10</v>
      </c>
      <c r="K52" s="30">
        <v>3</v>
      </c>
      <c r="L52" s="31">
        <v>0.43478260869565216</v>
      </c>
      <c r="M52" s="95">
        <v>0.13043478260869565</v>
      </c>
      <c r="N52" s="32">
        <v>3.3333333333333335</v>
      </c>
      <c r="O52" s="32">
        <f t="shared" si="2"/>
        <v>1.3333333333333333</v>
      </c>
      <c r="P52" s="33">
        <f t="shared" si="3"/>
        <v>20</v>
      </c>
      <c r="Q52" s="33">
        <f t="shared" si="4"/>
        <v>2</v>
      </c>
      <c r="R52" s="33">
        <f t="shared" si="5"/>
        <v>22</v>
      </c>
      <c r="S52" s="33">
        <f t="shared" si="6"/>
        <v>1</v>
      </c>
      <c r="T52" s="47"/>
      <c r="U52" s="272">
        <v>37671.156793981485</v>
      </c>
      <c r="V52" s="272">
        <v>41162.429629629631</v>
      </c>
      <c r="W52" s="273">
        <f t="shared" si="8"/>
        <v>3491.2728356481457</v>
      </c>
      <c r="X52" s="31">
        <f t="shared" si="9"/>
        <v>9.5651310565702623</v>
      </c>
      <c r="Y52" s="273">
        <f t="shared" si="10"/>
        <v>9</v>
      </c>
      <c r="Z52" s="148">
        <f t="shared" ca="1" si="11"/>
        <v>0.90019150893714694</v>
      </c>
      <c r="AA52" s="331">
        <f t="shared" si="12"/>
        <v>0</v>
      </c>
      <c r="AB52" s="273"/>
    </row>
    <row r="53" spans="1:28">
      <c r="A53" s="258">
        <v>37284.0628587963</v>
      </c>
      <c r="B53" s="258">
        <v>41162.429629629631</v>
      </c>
      <c r="C53" s="29" t="s">
        <v>164</v>
      </c>
      <c r="D53" s="29">
        <v>47</v>
      </c>
      <c r="E53" s="29">
        <v>0</v>
      </c>
      <c r="F53" s="29" t="s">
        <v>46</v>
      </c>
      <c r="G53" s="30">
        <v>5</v>
      </c>
      <c r="H53" s="30">
        <v>5</v>
      </c>
      <c r="I53" s="32">
        <v>5.4042554000000003</v>
      </c>
      <c r="J53" s="30">
        <v>21</v>
      </c>
      <c r="K53" s="30">
        <v>8</v>
      </c>
      <c r="L53" s="31">
        <v>0.44680851063829785</v>
      </c>
      <c r="M53" s="95">
        <v>0.1702127659574468</v>
      </c>
      <c r="N53" s="32">
        <v>2.625</v>
      </c>
      <c r="O53" s="32">
        <f t="shared" si="2"/>
        <v>1</v>
      </c>
      <c r="P53" s="33">
        <f t="shared" si="3"/>
        <v>20</v>
      </c>
      <c r="Q53" s="33">
        <f t="shared" si="4"/>
        <v>2</v>
      </c>
      <c r="R53" s="33">
        <f t="shared" si="5"/>
        <v>22</v>
      </c>
      <c r="S53" s="33">
        <f t="shared" si="6"/>
        <v>0</v>
      </c>
      <c r="T53" s="47"/>
      <c r="U53" s="272">
        <v>37284.0628587963</v>
      </c>
      <c r="V53" s="272">
        <v>41162.429629629631</v>
      </c>
      <c r="W53" s="273">
        <f t="shared" si="8"/>
        <v>3878.3667708333305</v>
      </c>
      <c r="X53" s="31">
        <f t="shared" si="9"/>
        <v>10.625662385844741</v>
      </c>
      <c r="Y53" s="273">
        <f t="shared" si="10"/>
        <v>10</v>
      </c>
      <c r="Z53" s="148">
        <f t="shared" ca="1" si="11"/>
        <v>1</v>
      </c>
      <c r="AA53" s="331">
        <f t="shared" si="12"/>
        <v>0</v>
      </c>
      <c r="AB53" s="273"/>
    </row>
    <row r="54" spans="1:28">
      <c r="A54" s="258">
        <v>37284.0628587963</v>
      </c>
      <c r="B54" s="258">
        <v>41162.429629629631</v>
      </c>
      <c r="C54" s="29" t="s">
        <v>165</v>
      </c>
      <c r="D54" s="29">
        <v>47</v>
      </c>
      <c r="E54" s="29">
        <v>0</v>
      </c>
      <c r="F54" s="29" t="s">
        <v>46</v>
      </c>
      <c r="G54" s="30">
        <v>5</v>
      </c>
      <c r="H54" s="30">
        <v>6</v>
      </c>
      <c r="I54" s="32">
        <v>5.6170210000000003</v>
      </c>
      <c r="J54" s="30">
        <v>22</v>
      </c>
      <c r="K54" s="30">
        <v>6</v>
      </c>
      <c r="L54" s="31">
        <v>0.46808510638297873</v>
      </c>
      <c r="M54" s="95">
        <v>0.1276595744680851</v>
      </c>
      <c r="N54" s="32">
        <v>3.6666666666666665</v>
      </c>
      <c r="O54" s="32">
        <f t="shared" si="2"/>
        <v>1.2</v>
      </c>
      <c r="P54" s="33">
        <f t="shared" si="3"/>
        <v>20</v>
      </c>
      <c r="Q54" s="33">
        <f t="shared" si="4"/>
        <v>2</v>
      </c>
      <c r="R54" s="33">
        <f t="shared" si="5"/>
        <v>22</v>
      </c>
      <c r="S54" s="33">
        <f t="shared" si="6"/>
        <v>0</v>
      </c>
      <c r="T54" s="47"/>
      <c r="U54" s="272">
        <v>37284.0628587963</v>
      </c>
      <c r="V54" s="272">
        <v>41162.429629629631</v>
      </c>
      <c r="W54" s="273">
        <f t="shared" si="8"/>
        <v>3878.3667708333305</v>
      </c>
      <c r="X54" s="31">
        <f t="shared" si="9"/>
        <v>10.625662385844741</v>
      </c>
      <c r="Y54" s="273">
        <f t="shared" si="10"/>
        <v>10</v>
      </c>
      <c r="Z54" s="148">
        <f t="shared" ca="1" si="11"/>
        <v>1</v>
      </c>
      <c r="AA54" s="331">
        <f t="shared" si="12"/>
        <v>0</v>
      </c>
      <c r="AB54" s="273"/>
    </row>
    <row r="55" spans="1:28">
      <c r="A55" s="258">
        <v>37511.332500000004</v>
      </c>
      <c r="B55" s="258">
        <v>41162.429629629631</v>
      </c>
      <c r="C55" s="29" t="s">
        <v>166</v>
      </c>
      <c r="D55" s="29">
        <v>37</v>
      </c>
      <c r="E55" s="29">
        <v>10</v>
      </c>
      <c r="F55" s="29" t="s">
        <v>46</v>
      </c>
      <c r="G55" s="30">
        <v>5</v>
      </c>
      <c r="H55" s="30">
        <v>8</v>
      </c>
      <c r="I55" s="32">
        <v>7.3243239999999998</v>
      </c>
      <c r="J55" s="30">
        <v>19</v>
      </c>
      <c r="K55" s="30">
        <v>4</v>
      </c>
      <c r="L55" s="31">
        <v>0.51351351351351349</v>
      </c>
      <c r="M55" s="95">
        <v>0.10810810810810811</v>
      </c>
      <c r="N55" s="32">
        <v>4.75</v>
      </c>
      <c r="O55" s="32">
        <f t="shared" si="2"/>
        <v>1.6</v>
      </c>
      <c r="P55" s="33">
        <f t="shared" si="3"/>
        <v>20</v>
      </c>
      <c r="Q55" s="33">
        <f t="shared" si="4"/>
        <v>2</v>
      </c>
      <c r="R55" s="33">
        <f t="shared" si="5"/>
        <v>22</v>
      </c>
      <c r="S55" s="33">
        <f t="shared" si="6"/>
        <v>1</v>
      </c>
      <c r="T55" s="47"/>
      <c r="U55" s="272">
        <v>37511.332500000004</v>
      </c>
      <c r="V55" s="272">
        <v>41162.429629629631</v>
      </c>
      <c r="W55" s="273">
        <f t="shared" si="8"/>
        <v>3651.0971296296266</v>
      </c>
      <c r="X55" s="31">
        <f t="shared" si="9"/>
        <v>10.003005834601717</v>
      </c>
      <c r="Y55" s="273">
        <f t="shared" si="10"/>
        <v>10</v>
      </c>
      <c r="Z55" s="148">
        <f t="shared" ca="1" si="11"/>
        <v>0.94140068368137575</v>
      </c>
      <c r="AA55" s="331">
        <f t="shared" si="12"/>
        <v>0</v>
      </c>
      <c r="AB55" s="273"/>
    </row>
    <row r="56" spans="1:28">
      <c r="I56" s="36"/>
      <c r="J56" s="48"/>
      <c r="K56" s="48"/>
      <c r="L56" s="4"/>
      <c r="M56" s="4"/>
      <c r="N56" s="4"/>
      <c r="O56" s="4"/>
      <c r="U56" s="256"/>
      <c r="V56" s="256"/>
      <c r="W56" s="256"/>
      <c r="X56" s="256"/>
      <c r="Y56" s="256"/>
    </row>
    <row r="57" spans="1:28">
      <c r="C57" s="91"/>
      <c r="D57" s="90" t="str">
        <f>ADDRESS($D$1,COLUMN(D59))</f>
        <v>$D$11</v>
      </c>
      <c r="E57" s="90" t="str">
        <f t="shared" ref="E57:O57" si="13">ADDRESS($D$1,COLUMN(E59))</f>
        <v>$E$11</v>
      </c>
      <c r="F57" s="90" t="str">
        <f t="shared" si="13"/>
        <v>$F$11</v>
      </c>
      <c r="G57" s="90" t="str">
        <f t="shared" si="13"/>
        <v>$G$11</v>
      </c>
      <c r="H57" s="90" t="str">
        <f t="shared" si="13"/>
        <v>$H$11</v>
      </c>
      <c r="I57" s="90" t="str">
        <f t="shared" si="13"/>
        <v>$I$11</v>
      </c>
      <c r="J57" s="90" t="str">
        <f t="shared" si="13"/>
        <v>$J$11</v>
      </c>
      <c r="K57" s="90" t="str">
        <f t="shared" si="13"/>
        <v>$K$11</v>
      </c>
      <c r="L57" s="90" t="str">
        <f t="shared" si="13"/>
        <v>$L$11</v>
      </c>
      <c r="M57" s="90" t="str">
        <f t="shared" si="13"/>
        <v>$M$11</v>
      </c>
      <c r="N57" s="90" t="str">
        <f t="shared" si="13"/>
        <v>$N$11</v>
      </c>
      <c r="O57" s="90" t="str">
        <f t="shared" si="13"/>
        <v>$O$11</v>
      </c>
      <c r="P57" s="90" t="str">
        <f t="shared" ref="P57:R57" si="14">ADDRESS($D$1,COLUMN(P59))</f>
        <v>$P$11</v>
      </c>
      <c r="Q57" s="90" t="str">
        <f t="shared" si="14"/>
        <v>$Q$11</v>
      </c>
      <c r="R57" s="90" t="str">
        <f t="shared" si="14"/>
        <v>$R$11</v>
      </c>
      <c r="S57" s="90" t="str">
        <f t="shared" ref="S57:T57" si="15">ADDRESS($D$1,COLUMN(S59))</f>
        <v>$S$11</v>
      </c>
      <c r="T57" s="90" t="str">
        <f t="shared" si="15"/>
        <v>$T$11</v>
      </c>
      <c r="U57" s="256"/>
      <c r="V57" s="256"/>
      <c r="W57" s="90" t="str">
        <f t="shared" ref="W57:Y57" si="16">ADDRESS($D$1,COLUMN(W59))</f>
        <v>$W$11</v>
      </c>
      <c r="X57" s="90" t="str">
        <f t="shared" si="16"/>
        <v>$X$11</v>
      </c>
      <c r="Y57" s="90" t="str">
        <f t="shared" si="16"/>
        <v>$Y$11</v>
      </c>
      <c r="Z57" s="90"/>
    </row>
    <row r="58" spans="1:28">
      <c r="C58" s="88"/>
      <c r="D58" s="90" t="str">
        <f>ADDRESS($D$2,COLUMN(D59))</f>
        <v>$D$55</v>
      </c>
      <c r="E58" s="90" t="str">
        <f t="shared" ref="E58:T58" si="17">ADDRESS($D$2,COLUMN(E59))</f>
        <v>$E$55</v>
      </c>
      <c r="F58" s="90" t="str">
        <f t="shared" si="17"/>
        <v>$F$55</v>
      </c>
      <c r="G58" s="90" t="str">
        <f t="shared" si="17"/>
        <v>$G$55</v>
      </c>
      <c r="H58" s="90" t="str">
        <f t="shared" si="17"/>
        <v>$H$55</v>
      </c>
      <c r="I58" s="90" t="str">
        <f t="shared" si="17"/>
        <v>$I$55</v>
      </c>
      <c r="J58" s="90" t="str">
        <f t="shared" si="17"/>
        <v>$J$55</v>
      </c>
      <c r="K58" s="90" t="str">
        <f t="shared" si="17"/>
        <v>$K$55</v>
      </c>
      <c r="L58" s="90" t="str">
        <f t="shared" si="17"/>
        <v>$L$55</v>
      </c>
      <c r="M58" s="90" t="str">
        <f t="shared" si="17"/>
        <v>$M$55</v>
      </c>
      <c r="N58" s="90" t="str">
        <f t="shared" si="17"/>
        <v>$N$55</v>
      </c>
      <c r="O58" s="90" t="str">
        <f t="shared" si="17"/>
        <v>$O$55</v>
      </c>
      <c r="P58" s="90" t="str">
        <f t="shared" si="17"/>
        <v>$P$55</v>
      </c>
      <c r="Q58" s="90" t="str">
        <f t="shared" si="17"/>
        <v>$Q$55</v>
      </c>
      <c r="R58" s="90" t="str">
        <f t="shared" si="17"/>
        <v>$R$55</v>
      </c>
      <c r="S58" s="90" t="str">
        <f t="shared" si="17"/>
        <v>$S$55</v>
      </c>
      <c r="T58" s="90" t="str">
        <f t="shared" si="17"/>
        <v>$T$55</v>
      </c>
      <c r="U58" s="256"/>
      <c r="V58" s="256"/>
      <c r="W58" s="90" t="str">
        <f t="shared" ref="W58:Y58" si="18">ADDRESS($D$2,COLUMN(W59))</f>
        <v>$W$55</v>
      </c>
      <c r="X58" s="90" t="str">
        <f t="shared" si="18"/>
        <v>$X$55</v>
      </c>
      <c r="Y58" s="90" t="str">
        <f t="shared" si="18"/>
        <v>$Y$55</v>
      </c>
      <c r="Z58" s="90"/>
    </row>
    <row r="59" spans="1:28">
      <c r="C59" s="89"/>
      <c r="D59" s="12" t="s">
        <v>17</v>
      </c>
      <c r="E59" s="12" t="s">
        <v>18</v>
      </c>
      <c r="F59" s="12" t="s">
        <v>19</v>
      </c>
      <c r="G59" s="13" t="s">
        <v>20</v>
      </c>
      <c r="H59" s="13" t="s">
        <v>21</v>
      </c>
      <c r="I59" s="14" t="s">
        <v>22</v>
      </c>
      <c r="J59" s="12" t="s">
        <v>23</v>
      </c>
      <c r="K59" s="15" t="s">
        <v>24</v>
      </c>
      <c r="L59" s="16" t="s">
        <v>25</v>
      </c>
      <c r="M59" s="16" t="s">
        <v>26</v>
      </c>
      <c r="N59" s="16" t="s">
        <v>27</v>
      </c>
      <c r="O59" s="15" t="s">
        <v>28</v>
      </c>
      <c r="P59" s="15" t="s">
        <v>658</v>
      </c>
      <c r="Q59" s="15" t="s">
        <v>659</v>
      </c>
      <c r="R59" s="15" t="s">
        <v>29</v>
      </c>
      <c r="S59" s="15" t="s">
        <v>671</v>
      </c>
      <c r="T59" s="15" t="s">
        <v>672</v>
      </c>
      <c r="U59" s="256"/>
      <c r="V59" s="256"/>
      <c r="W59" s="13" t="s">
        <v>822</v>
      </c>
      <c r="X59" s="13" t="s">
        <v>823</v>
      </c>
      <c r="Y59" s="13" t="s">
        <v>824</v>
      </c>
      <c r="Z59" s="343"/>
    </row>
    <row r="60" spans="1:28">
      <c r="C60" t="s">
        <v>646</v>
      </c>
      <c r="D60" s="1">
        <f ca="1">MAX(INDIRECT(CONCATENATE(D57,":",D58)))</f>
        <v>47</v>
      </c>
      <c r="E60" s="1">
        <f t="shared" ref="E60:O60" ca="1" si="19">MAX(INDIRECT(CONCATENATE(E57,":",E58)))</f>
        <v>38</v>
      </c>
      <c r="F60" s="1">
        <f t="shared" ca="1" si="19"/>
        <v>31</v>
      </c>
      <c r="G60" s="5">
        <f t="shared" ca="1" si="19"/>
        <v>8</v>
      </c>
      <c r="H60" s="5">
        <f t="shared" ca="1" si="19"/>
        <v>9</v>
      </c>
      <c r="I60" s="3">
        <f t="shared" ca="1" si="19"/>
        <v>8.2340420000000005</v>
      </c>
      <c r="J60" s="5">
        <f t="shared" ca="1" si="19"/>
        <v>22</v>
      </c>
      <c r="K60" s="5">
        <f t="shared" ca="1" si="19"/>
        <v>8</v>
      </c>
      <c r="L60" s="3">
        <f t="shared" ca="1" si="19"/>
        <v>0.51351351351351349</v>
      </c>
      <c r="M60" s="3">
        <f t="shared" ca="1" si="19"/>
        <v>0.1702127659574468</v>
      </c>
      <c r="N60" s="3">
        <f t="shared" ca="1" si="19"/>
        <v>5</v>
      </c>
      <c r="O60" s="3">
        <f t="shared" ca="1" si="19"/>
        <v>2</v>
      </c>
      <c r="P60" s="3">
        <f t="shared" ref="P60:R60" ca="1" si="20">MAX(INDIRECT(CONCATENATE(P57,":",P58)))</f>
        <v>20</v>
      </c>
      <c r="Q60" s="3">
        <f t="shared" ca="1" si="20"/>
        <v>2</v>
      </c>
      <c r="R60" s="3">
        <f t="shared" ca="1" si="20"/>
        <v>22</v>
      </c>
      <c r="S60" s="3">
        <f t="shared" ref="S60:T60" ca="1" si="21">MAX(INDIRECT(CONCATENATE(S57,":",S58)))</f>
        <v>3</v>
      </c>
      <c r="T60" s="3">
        <f t="shared" ca="1" si="21"/>
        <v>2</v>
      </c>
      <c r="U60" s="256"/>
      <c r="V60" s="256"/>
      <c r="W60" s="3">
        <f ca="1">MAX(INDIRECT(CONCATENATE(W57,":",W58)))</f>
        <v>3878.3667708333305</v>
      </c>
      <c r="X60" s="3">
        <f t="shared" ref="X60:Y60" ca="1" si="22">MAX(INDIRECT(CONCATENATE(X57,":",X58)))</f>
        <v>10.625662385844741</v>
      </c>
      <c r="Y60" s="3">
        <f t="shared" ca="1" si="22"/>
        <v>10</v>
      </c>
      <c r="Z60" s="3"/>
    </row>
    <row r="61" spans="1:28">
      <c r="C61" t="s">
        <v>647</v>
      </c>
      <c r="D61" s="1">
        <f ca="1">MIN(INDIRECT(CONCATENATE(D57,":",D58)))</f>
        <v>3</v>
      </c>
      <c r="E61" s="1">
        <f t="shared" ref="E61:O61" ca="1" si="23">MIN(INDIRECT(CONCATENATE(E57,":",E58)))</f>
        <v>0</v>
      </c>
      <c r="F61" s="1">
        <f t="shared" ca="1" si="23"/>
        <v>2</v>
      </c>
      <c r="G61" s="5">
        <f t="shared" ca="1" si="23"/>
        <v>2</v>
      </c>
      <c r="H61" s="5">
        <f t="shared" ca="1" si="23"/>
        <v>2</v>
      </c>
      <c r="I61" s="3">
        <f t="shared" ca="1" si="23"/>
        <v>2</v>
      </c>
      <c r="J61" s="5">
        <f t="shared" ca="1" si="23"/>
        <v>0</v>
      </c>
      <c r="K61" s="5">
        <f t="shared" ca="1" si="23"/>
        <v>0</v>
      </c>
      <c r="L61" s="3">
        <f t="shared" ca="1" si="23"/>
        <v>0</v>
      </c>
      <c r="M61" s="3">
        <f t="shared" ca="1" si="23"/>
        <v>0</v>
      </c>
      <c r="N61" s="3">
        <f t="shared" ca="1" si="23"/>
        <v>1</v>
      </c>
      <c r="O61" s="3">
        <f t="shared" ca="1" si="23"/>
        <v>0.66666666666666663</v>
      </c>
      <c r="P61" s="3">
        <f t="shared" ref="P61:R61" ca="1" si="24">MIN(INDIRECT(CONCATENATE(P57,":",P58)))</f>
        <v>10</v>
      </c>
      <c r="Q61" s="3">
        <f t="shared" ca="1" si="24"/>
        <v>0</v>
      </c>
      <c r="R61" s="3">
        <f t="shared" ca="1" si="24"/>
        <v>10</v>
      </c>
      <c r="S61" s="3">
        <f t="shared" ref="S61:T61" ca="1" si="25">MIN(INDIRECT(CONCATENATE(S57,":",S58)))</f>
        <v>0</v>
      </c>
      <c r="T61" s="3">
        <f t="shared" ca="1" si="25"/>
        <v>1</v>
      </c>
      <c r="U61" s="256"/>
      <c r="V61" s="256"/>
      <c r="W61" s="3">
        <f ca="1">MIN(INDIRECT(CONCATENATE(W57,":",W58)))</f>
        <v>1.1089699074072996</v>
      </c>
      <c r="X61" s="3">
        <f t="shared" ref="X61:Y61" ca="1" si="26">MIN(INDIRECT(CONCATENATE(X57,":",X58)))</f>
        <v>3.0382737189241084E-3</v>
      </c>
      <c r="Y61" s="3">
        <f t="shared" ca="1" si="26"/>
        <v>0</v>
      </c>
      <c r="Z61" s="3"/>
    </row>
    <row r="62" spans="1:28">
      <c r="C62" t="s">
        <v>648</v>
      </c>
      <c r="D62" s="1">
        <f ca="1">SUM(INDIRECT(CONCATENATE(D57,":",D58)))</f>
        <v>1121</v>
      </c>
      <c r="E62" s="1">
        <f t="shared" ref="E62:O62" ca="1" si="27">SUM(INDIRECT(CONCATENATE(E57,":",E58)))</f>
        <v>460</v>
      </c>
      <c r="F62" s="1">
        <f t="shared" ca="1" si="27"/>
        <v>248</v>
      </c>
      <c r="G62" s="5">
        <f t="shared" ca="1" si="27"/>
        <v>162</v>
      </c>
      <c r="H62" s="5">
        <f t="shared" ca="1" si="27"/>
        <v>184</v>
      </c>
      <c r="I62" s="3">
        <f t="shared" ca="1" si="27"/>
        <v>176.11572150000003</v>
      </c>
      <c r="J62" s="5">
        <f t="shared" ca="1" si="27"/>
        <v>242</v>
      </c>
      <c r="K62" s="5">
        <f t="shared" ca="1" si="27"/>
        <v>88</v>
      </c>
      <c r="L62" s="3">
        <f t="shared" ca="1" si="27"/>
        <v>7.3673390752015573</v>
      </c>
      <c r="M62" s="3">
        <f t="shared" ca="1" si="27"/>
        <v>2.8400445108677008</v>
      </c>
      <c r="N62" s="3">
        <f t="shared" ca="1" si="27"/>
        <v>73.505952380952394</v>
      </c>
      <c r="O62" s="3">
        <f t="shared" ca="1" si="27"/>
        <v>51.15000000000002</v>
      </c>
      <c r="P62" s="3">
        <f t="shared" ref="P62:R62" ca="1" si="28">SUM(INDIRECT(CONCATENATE(P57,":",P58)))</f>
        <v>730</v>
      </c>
      <c r="Q62" s="3">
        <f t="shared" ca="1" si="28"/>
        <v>45</v>
      </c>
      <c r="R62" s="3">
        <f t="shared" ca="1" si="28"/>
        <v>775</v>
      </c>
      <c r="S62" s="3">
        <f t="shared" ref="S62:T62" ca="1" si="29">SUM(INDIRECT(CONCATENATE(S57,":",S58)))</f>
        <v>32</v>
      </c>
      <c r="T62" s="3">
        <f t="shared" ca="1" si="29"/>
        <v>20</v>
      </c>
      <c r="U62" s="256"/>
      <c r="V62" s="256"/>
      <c r="W62" s="3">
        <f ca="1">SUM(INDIRECT(CONCATENATE(W57,":",W58)))</f>
        <v>104883.61943287033</v>
      </c>
      <c r="X62" s="3">
        <f t="shared" ref="X62:Y62" ca="1" si="30">SUM(INDIRECT(CONCATENATE(X57,":",X58)))</f>
        <v>287.35238200786398</v>
      </c>
      <c r="Y62" s="3">
        <f t="shared" ca="1" si="30"/>
        <v>266</v>
      </c>
      <c r="Z62" s="3"/>
    </row>
    <row r="63" spans="1:28">
      <c r="C63" t="s">
        <v>650</v>
      </c>
      <c r="D63" s="3">
        <f ca="1">AVERAGE(INDIRECT(CONCATENATE(D57,":",D58)))</f>
        <v>24.911111111111111</v>
      </c>
      <c r="E63" s="3">
        <f t="shared" ref="E63:O63" ca="1" si="31">AVERAGE(INDIRECT(CONCATENATE(E57,":",E58)))</f>
        <v>10.222222222222221</v>
      </c>
      <c r="F63" s="3">
        <f t="shared" ca="1" si="31"/>
        <v>14.588235294117647</v>
      </c>
      <c r="G63" s="3">
        <f t="shared" ca="1" si="31"/>
        <v>3.6</v>
      </c>
      <c r="H63" s="3">
        <f t="shared" ca="1" si="31"/>
        <v>4.0888888888888886</v>
      </c>
      <c r="I63" s="3">
        <f t="shared" ca="1" si="31"/>
        <v>3.9136827000000007</v>
      </c>
      <c r="J63" s="3">
        <f t="shared" ca="1" si="31"/>
        <v>5.3777777777777782</v>
      </c>
      <c r="K63" s="3">
        <f t="shared" ca="1" si="31"/>
        <v>1.9555555555555555</v>
      </c>
      <c r="L63" s="3">
        <f t="shared" ca="1" si="31"/>
        <v>0.16371864611559017</v>
      </c>
      <c r="M63" s="3">
        <f t="shared" ca="1" si="31"/>
        <v>6.311210024150446E-2</v>
      </c>
      <c r="N63" s="3">
        <f t="shared" ca="1" si="31"/>
        <v>2.5346880131362894</v>
      </c>
      <c r="O63" s="3">
        <f t="shared" ca="1" si="31"/>
        <v>1.1366666666666672</v>
      </c>
      <c r="P63" s="3">
        <f t="shared" ref="P63:R63" ca="1" si="32">AVERAGE(INDIRECT(CONCATENATE(P57,":",P58)))</f>
        <v>16.222222222222221</v>
      </c>
      <c r="Q63" s="3">
        <f t="shared" ca="1" si="32"/>
        <v>1</v>
      </c>
      <c r="R63" s="3">
        <f t="shared" ca="1" si="32"/>
        <v>17.222222222222221</v>
      </c>
      <c r="S63" s="3">
        <f t="shared" ref="S63:T63" ca="1" si="33">AVERAGE(INDIRECT(CONCATENATE(S57,":",S58)))</f>
        <v>0.71111111111111114</v>
      </c>
      <c r="T63" s="3">
        <f t="shared" ca="1" si="33"/>
        <v>1.1764705882352942</v>
      </c>
      <c r="U63" s="256"/>
      <c r="V63" s="256"/>
      <c r="W63" s="3">
        <f ca="1">AVERAGE(INDIRECT(CONCATENATE(W57,":",W58)))</f>
        <v>2330.7470985082296</v>
      </c>
      <c r="X63" s="3">
        <f t="shared" ref="X63:Y63" ca="1" si="34">AVERAGE(INDIRECT(CONCATENATE(X57,":",X58)))</f>
        <v>6.3856084890636442</v>
      </c>
      <c r="Y63" s="3">
        <f t="shared" ca="1" si="34"/>
        <v>5.9111111111111114</v>
      </c>
      <c r="Z63" s="3"/>
    </row>
    <row r="64" spans="1:28">
      <c r="C64" s="84" t="s">
        <v>649</v>
      </c>
      <c r="D64" s="85">
        <f ca="1">COUNT(INDIRECT(CONCATENATE(D57,":",D58)))</f>
        <v>45</v>
      </c>
      <c r="E64" s="85">
        <f t="shared" ref="E64:O64" ca="1" si="35">COUNT(INDIRECT(CONCATENATE(E57,":",E58)))</f>
        <v>45</v>
      </c>
      <c r="F64" s="85">
        <f t="shared" ca="1" si="35"/>
        <v>17</v>
      </c>
      <c r="G64" s="91">
        <f t="shared" ca="1" si="35"/>
        <v>45</v>
      </c>
      <c r="H64" s="91">
        <f t="shared" ca="1" si="35"/>
        <v>45</v>
      </c>
      <c r="I64" s="86">
        <f t="shared" ca="1" si="35"/>
        <v>45</v>
      </c>
      <c r="J64" s="85">
        <f t="shared" ca="1" si="35"/>
        <v>45</v>
      </c>
      <c r="K64" s="85">
        <f t="shared" ca="1" si="35"/>
        <v>45</v>
      </c>
      <c r="L64" s="85">
        <f t="shared" ca="1" si="35"/>
        <v>45</v>
      </c>
      <c r="M64" s="85">
        <f t="shared" ca="1" si="35"/>
        <v>45</v>
      </c>
      <c r="N64" s="85">
        <f t="shared" ca="1" si="35"/>
        <v>29</v>
      </c>
      <c r="O64" s="85">
        <f t="shared" ca="1" si="35"/>
        <v>45</v>
      </c>
      <c r="P64" s="85">
        <f t="shared" ref="P64:R64" ca="1" si="36">COUNT(INDIRECT(CONCATENATE(P57,":",P58)))</f>
        <v>45</v>
      </c>
      <c r="Q64" s="85">
        <f t="shared" ca="1" si="36"/>
        <v>45</v>
      </c>
      <c r="R64" s="85">
        <f t="shared" ca="1" si="36"/>
        <v>45</v>
      </c>
      <c r="S64" s="85">
        <f t="shared" ref="S64:T64" ca="1" si="37">COUNT(INDIRECT(CONCATENATE(S57,":",S58)))</f>
        <v>45</v>
      </c>
      <c r="T64" s="85">
        <f t="shared" ca="1" si="37"/>
        <v>17</v>
      </c>
      <c r="U64" s="256"/>
      <c r="V64" s="256"/>
      <c r="W64" s="86">
        <f ca="1">COUNT(INDIRECT(CONCATENATE(W57,":",W58)))</f>
        <v>45</v>
      </c>
      <c r="X64" s="86">
        <f t="shared" ref="X64:Y64" ca="1" si="38">COUNT(INDIRECT(CONCATENATE(X57,":",X58)))</f>
        <v>45</v>
      </c>
      <c r="Y64" s="86">
        <f t="shared" ca="1" si="38"/>
        <v>45</v>
      </c>
      <c r="Z64" s="86"/>
    </row>
    <row r="65" spans="3:26">
      <c r="C65" s="4" t="s">
        <v>653</v>
      </c>
      <c r="D65" s="3">
        <f ca="1">MEDIAN(INDIRECT(CONCATENATE(D57,":",D58)))</f>
        <v>23</v>
      </c>
      <c r="E65" s="3">
        <f t="shared" ref="E65:O65" ca="1" si="39">MEDIAN(INDIRECT(CONCATENATE(E57,":",E58)))</f>
        <v>3</v>
      </c>
      <c r="F65" s="3">
        <f t="shared" ca="1" si="39"/>
        <v>11</v>
      </c>
      <c r="G65" s="3">
        <f t="shared" ca="1" si="39"/>
        <v>3</v>
      </c>
      <c r="H65" s="3">
        <f t="shared" ca="1" si="39"/>
        <v>4</v>
      </c>
      <c r="I65" s="3">
        <f t="shared" ca="1" si="39"/>
        <v>3.6818181999999999</v>
      </c>
      <c r="J65" s="3">
        <f t="shared" ca="1" si="39"/>
        <v>1</v>
      </c>
      <c r="K65" s="3">
        <f t="shared" ca="1" si="39"/>
        <v>1</v>
      </c>
      <c r="L65" s="3">
        <f t="shared" ca="1" si="39"/>
        <v>8.5106382978723402E-2</v>
      </c>
      <c r="M65" s="3">
        <f t="shared" ca="1" si="39"/>
        <v>5.2631578947368418E-2</v>
      </c>
      <c r="N65" s="3">
        <f t="shared" ca="1" si="39"/>
        <v>2.625</v>
      </c>
      <c r="O65" s="3">
        <f t="shared" ca="1" si="39"/>
        <v>1</v>
      </c>
      <c r="P65" s="3">
        <f t="shared" ref="P65:R65" ca="1" si="40">MEDIAN(INDIRECT(CONCATENATE(P57,":",P58)))</f>
        <v>20</v>
      </c>
      <c r="Q65" s="3">
        <f t="shared" ca="1" si="40"/>
        <v>1</v>
      </c>
      <c r="R65" s="3">
        <f t="shared" ca="1" si="40"/>
        <v>20</v>
      </c>
      <c r="S65" s="3">
        <f t="shared" ref="S65:T65" ca="1" si="41">MEDIAN(INDIRECT(CONCATENATE(S57,":",S58)))</f>
        <v>1</v>
      </c>
      <c r="T65" s="3">
        <f t="shared" ca="1" si="41"/>
        <v>1</v>
      </c>
      <c r="U65" s="256"/>
      <c r="V65" s="256"/>
      <c r="W65" s="3">
        <f ca="1">MEDIAN(INDIRECT(CONCATENATE(W57,":",W58)))</f>
        <v>3469.9887847222199</v>
      </c>
      <c r="X65" s="3">
        <f t="shared" ref="X65:Y65" ca="1" si="42">MEDIAN(INDIRECT(CONCATENATE(X57,":",X58)))</f>
        <v>9.5068185882800549</v>
      </c>
      <c r="Y65" s="3">
        <f t="shared" ca="1" si="42"/>
        <v>9</v>
      </c>
      <c r="Z65" s="3"/>
    </row>
    <row r="66" spans="3:26">
      <c r="C66" s="4" t="s">
        <v>654</v>
      </c>
      <c r="D66" s="3">
        <f ca="1">STDEVP(INDIRECT(CONCATENATE(D57,":",D58)))</f>
        <v>15.583213507164578</v>
      </c>
      <c r="E66" s="3">
        <f t="shared" ref="E66:O66" ca="1" si="43">STDEVP(INDIRECT(CONCATENATE(E57,":",E58)))</f>
        <v>11.971983756325782</v>
      </c>
      <c r="F66" s="3">
        <f t="shared" ca="1" si="43"/>
        <v>10.633237698116067</v>
      </c>
      <c r="G66" s="3">
        <f t="shared" ca="1" si="43"/>
        <v>1.3727506854649334</v>
      </c>
      <c r="H66" s="3">
        <f t="shared" ca="1" si="43"/>
        <v>1.7990395242674753</v>
      </c>
      <c r="I66" s="3">
        <f t="shared" ca="1" si="43"/>
        <v>1.6432264258911031</v>
      </c>
      <c r="J66" s="3">
        <f t="shared" ca="1" si="43"/>
        <v>6.5295529501180294</v>
      </c>
      <c r="K66" s="3">
        <f t="shared" ca="1" si="43"/>
        <v>2.1597896559676109</v>
      </c>
      <c r="L66" s="3">
        <f t="shared" ca="1" si="43"/>
        <v>0.17339763273175415</v>
      </c>
      <c r="M66" s="3">
        <f t="shared" ca="1" si="43"/>
        <v>5.6907087300505456E-2</v>
      </c>
      <c r="N66" s="3">
        <f t="shared" ca="1" si="43"/>
        <v>1.2247569108159047</v>
      </c>
      <c r="O66" s="3">
        <f t="shared" ca="1" si="43"/>
        <v>0.2517984692880425</v>
      </c>
      <c r="P66" s="3">
        <f t="shared" ref="P66:R66" ca="1" si="44">STDEVP(INDIRECT(CONCATENATE(P57,":",P58)))</f>
        <v>4.8483164953936511</v>
      </c>
      <c r="Q66" s="3">
        <f t="shared" ca="1" si="44"/>
        <v>0.84327404271156781</v>
      </c>
      <c r="R66" s="3">
        <f t="shared" ca="1" si="44"/>
        <v>5.2276567467392496</v>
      </c>
      <c r="S66" s="3">
        <f t="shared" ref="S66:T66" ca="1" si="45">STDEVP(INDIRECT(CONCATENATE(S57,":",S58)))</f>
        <v>0.7780951733338487</v>
      </c>
      <c r="T66" s="3">
        <f t="shared" ca="1" si="45"/>
        <v>0.38122004108281532</v>
      </c>
      <c r="U66" s="256"/>
      <c r="V66" s="256"/>
      <c r="W66" s="3">
        <f ca="1">STDEVP(INDIRECT(CONCATENATE(W57,":",W58)))</f>
        <v>1705.1274243007335</v>
      </c>
      <c r="X66" s="3">
        <f t="shared" ref="X66:Y66" ca="1" si="46">STDEVP(INDIRECT(CONCATENATE(X57,":",X58)))</f>
        <v>4.6715819843855746</v>
      </c>
      <c r="Y66" s="3">
        <f t="shared" ca="1" si="46"/>
        <v>4.5500780077426377</v>
      </c>
      <c r="Z66" s="3"/>
    </row>
    <row r="67" spans="3:26">
      <c r="C67" s="4" t="s">
        <v>655</v>
      </c>
      <c r="D67" s="3">
        <f ca="1">MODE(INDIRECT(CONCATENATE(D57,":",D58)))</f>
        <v>47</v>
      </c>
      <c r="E67" s="3">
        <f t="shared" ref="E67:O67" ca="1" si="47">MODE(INDIRECT(CONCATENATE(E57,":",E58)))</f>
        <v>0</v>
      </c>
      <c r="F67" s="3">
        <f t="shared" ca="1" si="47"/>
        <v>2</v>
      </c>
      <c r="G67" s="3">
        <f t="shared" ca="1" si="47"/>
        <v>2</v>
      </c>
      <c r="H67" s="3">
        <f t="shared" ca="1" si="47"/>
        <v>2</v>
      </c>
      <c r="I67" s="3">
        <f t="shared" ca="1" si="47"/>
        <v>2</v>
      </c>
      <c r="J67" s="3">
        <f t="shared" ca="1" si="47"/>
        <v>0</v>
      </c>
      <c r="K67" s="3">
        <f t="shared" ca="1" si="47"/>
        <v>0</v>
      </c>
      <c r="L67" s="3">
        <f t="shared" ca="1" si="47"/>
        <v>0</v>
      </c>
      <c r="M67" s="3">
        <f t="shared" ca="1" si="47"/>
        <v>0</v>
      </c>
      <c r="N67" s="3">
        <f t="shared" ca="1" si="47"/>
        <v>1</v>
      </c>
      <c r="O67" s="3">
        <f t="shared" ca="1" si="47"/>
        <v>1</v>
      </c>
      <c r="P67" s="3">
        <f t="shared" ref="P67:R67" ca="1" si="48">MODE(INDIRECT(CONCATENATE(P57,":",P58)))</f>
        <v>20</v>
      </c>
      <c r="Q67" s="3">
        <f t="shared" ca="1" si="48"/>
        <v>0</v>
      </c>
      <c r="R67" s="3">
        <f t="shared" ca="1" si="48"/>
        <v>22</v>
      </c>
      <c r="S67" s="3">
        <f t="shared" ref="S67:T67" ca="1" si="49">MODE(INDIRECT(CONCATENATE(S57,":",S58)))</f>
        <v>0</v>
      </c>
      <c r="T67" s="3">
        <f t="shared" ca="1" si="49"/>
        <v>1</v>
      </c>
      <c r="U67" s="256"/>
      <c r="V67" s="256"/>
      <c r="W67" s="3">
        <f ca="1">MODE(INDIRECT(CONCATENATE(W57,":",W58)))</f>
        <v>3878.3667708333305</v>
      </c>
      <c r="X67" s="3">
        <f t="shared" ref="X67:Y67" ca="1" si="50">MODE(INDIRECT(CONCATENATE(X57,":",X58)))</f>
        <v>10.625662385844741</v>
      </c>
      <c r="Y67" s="3">
        <f t="shared" ca="1" si="50"/>
        <v>0</v>
      </c>
      <c r="Z67" s="3"/>
    </row>
  </sheetData>
  <pageMargins left="0.7" right="0.7" top="0.75" bottom="0.75" header="0.3" footer="0.3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zoomScale="70" zoomScaleNormal="70" workbookViewId="0"/>
  </sheetViews>
  <sheetFormatPr defaultRowHeight="15"/>
  <cols>
    <col min="1" max="1" width="10.7109375" style="260" bestFit="1" customWidth="1"/>
    <col min="2" max="2" width="16.7109375" style="260" bestFit="1" customWidth="1"/>
    <col min="3" max="3" width="20.140625" bestFit="1" customWidth="1"/>
    <col min="4" max="4" width="8.5703125" bestFit="1" customWidth="1"/>
    <col min="5" max="5" width="5.28515625" bestFit="1" customWidth="1"/>
    <col min="6" max="6" width="6.140625" bestFit="1" customWidth="1"/>
    <col min="7" max="8" width="18" bestFit="1" customWidth="1"/>
    <col min="9" max="9" width="15.140625" style="4" bestFit="1" customWidth="1"/>
    <col min="10" max="10" width="13.42578125" bestFit="1" customWidth="1"/>
    <col min="11" max="11" width="14.7109375" bestFit="1" customWidth="1"/>
    <col min="12" max="12" width="4.7109375" bestFit="1" customWidth="1"/>
    <col min="13" max="13" width="11.5703125" bestFit="1" customWidth="1"/>
    <col min="14" max="14" width="15.140625" bestFit="1" customWidth="1"/>
    <col min="15" max="15" width="11.7109375" bestFit="1" customWidth="1"/>
    <col min="21" max="21" width="10.85546875" style="261" customWidth="1"/>
    <col min="22" max="23" width="9.85546875" customWidth="1"/>
    <col min="27" max="28" width="9.140625" style="340"/>
    <col min="33" max="33" width="14.140625" bestFit="1" customWidth="1"/>
    <col min="34" max="34" width="12.5703125" bestFit="1" customWidth="1"/>
  </cols>
  <sheetData>
    <row r="1" spans="1:33">
      <c r="C1" s="96" t="s">
        <v>651</v>
      </c>
      <c r="D1" s="97">
        <v>11</v>
      </c>
      <c r="E1" s="1"/>
      <c r="F1" s="1"/>
      <c r="I1" s="2" t="s">
        <v>0</v>
      </c>
      <c r="J1" s="1"/>
      <c r="K1" s="3"/>
      <c r="L1" s="4"/>
      <c r="M1" s="4"/>
      <c r="N1" s="4"/>
      <c r="O1" s="3"/>
      <c r="P1" s="5"/>
      <c r="Q1" s="5"/>
      <c r="R1" s="6" t="s">
        <v>1</v>
      </c>
      <c r="S1" s="7"/>
      <c r="T1" s="38" t="s">
        <v>119</v>
      </c>
      <c r="U1" s="38"/>
      <c r="V1" s="39" t="s">
        <v>120</v>
      </c>
      <c r="W1" s="132" t="s">
        <v>121</v>
      </c>
      <c r="X1" s="130" t="s">
        <v>119</v>
      </c>
      <c r="Y1" s="348" t="s">
        <v>879</v>
      </c>
      <c r="Z1" s="352"/>
      <c r="AA1" s="340" t="s">
        <v>858</v>
      </c>
      <c r="AC1" s="134" t="s">
        <v>666</v>
      </c>
      <c r="AD1" s="134" t="s">
        <v>667</v>
      </c>
      <c r="AE1" s="135" t="s">
        <v>670</v>
      </c>
      <c r="AG1" s="139" t="s">
        <v>673</v>
      </c>
    </row>
    <row r="2" spans="1:33">
      <c r="C2" s="96" t="s">
        <v>652</v>
      </c>
      <c r="D2" s="97">
        <v>33</v>
      </c>
      <c r="E2" s="1"/>
      <c r="F2" s="1"/>
      <c r="I2" t="s">
        <v>2</v>
      </c>
      <c r="J2" s="1">
        <v>5</v>
      </c>
      <c r="K2" s="3"/>
      <c r="L2" s="4"/>
      <c r="M2" s="4"/>
      <c r="N2" s="4"/>
      <c r="O2" s="3"/>
      <c r="P2" s="8" t="s">
        <v>3</v>
      </c>
      <c r="Q2" s="9" t="s">
        <v>4</v>
      </c>
      <c r="R2" s="10">
        <v>10</v>
      </c>
      <c r="S2" s="7" t="s">
        <v>5</v>
      </c>
      <c r="T2" s="1">
        <v>1</v>
      </c>
      <c r="U2" s="1"/>
      <c r="V2" s="40">
        <f>T2/$T$8</f>
        <v>4.3478260869565216E-2</v>
      </c>
      <c r="W2" s="133">
        <f>V2+V5</f>
        <v>0.34782608695652173</v>
      </c>
      <c r="X2" s="129">
        <f>T2+T5</f>
        <v>8</v>
      </c>
      <c r="Y2" s="348" t="s">
        <v>877</v>
      </c>
      <c r="Z2" s="353">
        <f ca="1">W38</f>
        <v>3120.4185879629658</v>
      </c>
      <c r="AA2" s="340">
        <v>10</v>
      </c>
      <c r="AB2" s="340">
        <v>5</v>
      </c>
      <c r="AC2" s="135">
        <v>0</v>
      </c>
      <c r="AD2" s="135">
        <v>0</v>
      </c>
      <c r="AE2" s="135">
        <v>0</v>
      </c>
      <c r="AG2" s="135">
        <f>AD2-AC2+1</f>
        <v>1</v>
      </c>
    </row>
    <row r="3" spans="1:33">
      <c r="D3" s="1"/>
      <c r="E3" s="1"/>
      <c r="F3" s="1"/>
      <c r="I3" s="4" t="s">
        <v>6</v>
      </c>
      <c r="J3" s="3">
        <v>0</v>
      </c>
      <c r="K3" s="3"/>
      <c r="L3" s="4"/>
      <c r="M3" s="4"/>
      <c r="N3" s="4"/>
      <c r="O3" s="3"/>
      <c r="P3" s="8" t="s">
        <v>7</v>
      </c>
      <c r="Q3" s="9" t="s">
        <v>8</v>
      </c>
      <c r="R3" s="10">
        <v>11</v>
      </c>
      <c r="S3" s="7" t="s">
        <v>9</v>
      </c>
      <c r="T3" s="1">
        <v>0</v>
      </c>
      <c r="U3" s="1"/>
      <c r="V3" s="40">
        <f t="shared" ref="V3:V8" si="0">T3/$T$8</f>
        <v>0</v>
      </c>
      <c r="W3" s="133">
        <f>V3+V6</f>
        <v>0.56521739130434778</v>
      </c>
      <c r="X3" s="129">
        <f>T3+T6</f>
        <v>13</v>
      </c>
      <c r="Y3" s="348" t="s">
        <v>878</v>
      </c>
      <c r="Z3" s="353">
        <f ca="1">X38</f>
        <v>8.5490920218163442</v>
      </c>
      <c r="AA3" s="340">
        <v>11</v>
      </c>
      <c r="AB3" s="340">
        <v>4</v>
      </c>
      <c r="AC3" s="134">
        <v>1</v>
      </c>
      <c r="AD3" s="134">
        <v>26</v>
      </c>
      <c r="AE3" s="134">
        <v>1</v>
      </c>
      <c r="AG3" s="135">
        <f>AD3-AC3+1</f>
        <v>26</v>
      </c>
    </row>
    <row r="4" spans="1:33">
      <c r="D4" s="1"/>
      <c r="E4" s="1"/>
      <c r="F4" s="1"/>
      <c r="I4" t="s">
        <v>10</v>
      </c>
      <c r="J4" s="1">
        <v>0.1</v>
      </c>
      <c r="K4" s="3"/>
      <c r="L4" s="4"/>
      <c r="M4" s="4"/>
      <c r="N4" s="4"/>
      <c r="O4" s="3"/>
      <c r="P4" s="5"/>
      <c r="Q4" s="9" t="s">
        <v>11</v>
      </c>
      <c r="R4" s="10">
        <v>12</v>
      </c>
      <c r="S4" s="7" t="s">
        <v>12</v>
      </c>
      <c r="T4" s="1">
        <v>0</v>
      </c>
      <c r="U4" s="1"/>
      <c r="V4" s="40">
        <f t="shared" si="0"/>
        <v>0</v>
      </c>
      <c r="W4" s="133">
        <f>V4+V7</f>
        <v>8.6956521739130432E-2</v>
      </c>
      <c r="X4" s="129">
        <f>T4+T7</f>
        <v>2</v>
      </c>
      <c r="AA4" s="340">
        <v>12</v>
      </c>
      <c r="AB4" s="340">
        <v>3</v>
      </c>
      <c r="AC4" s="134">
        <v>27</v>
      </c>
      <c r="AD4" s="134">
        <v>39</v>
      </c>
      <c r="AE4" s="134">
        <v>2</v>
      </c>
      <c r="AG4" s="135">
        <f t="shared" ref="AG4:AG11" si="1">AD4-AC4+1</f>
        <v>13</v>
      </c>
    </row>
    <row r="5" spans="1:33">
      <c r="D5" s="1"/>
      <c r="E5" s="1"/>
      <c r="F5" s="1"/>
      <c r="J5" s="1"/>
      <c r="K5" s="3"/>
      <c r="L5" s="4"/>
      <c r="M5" s="4"/>
      <c r="N5" s="4"/>
      <c r="O5" s="3"/>
      <c r="P5" s="5"/>
      <c r="Q5" s="5"/>
      <c r="R5" s="10">
        <v>20</v>
      </c>
      <c r="S5" s="7" t="s">
        <v>13</v>
      </c>
      <c r="T5" s="1">
        <v>7</v>
      </c>
      <c r="U5" s="1"/>
      <c r="V5" s="40">
        <f t="shared" si="0"/>
        <v>0.30434782608695654</v>
      </c>
      <c r="AA5" s="340">
        <v>20</v>
      </c>
      <c r="AB5" s="340">
        <v>2</v>
      </c>
      <c r="AC5" s="134">
        <v>40</v>
      </c>
      <c r="AD5" s="134">
        <v>49</v>
      </c>
      <c r="AE5" s="134">
        <v>3</v>
      </c>
      <c r="AG5" s="135">
        <f t="shared" si="1"/>
        <v>10</v>
      </c>
    </row>
    <row r="6" spans="1:33">
      <c r="D6" s="1"/>
      <c r="E6" s="1"/>
      <c r="F6" s="1"/>
      <c r="J6" s="1"/>
      <c r="K6" s="3"/>
      <c r="L6" s="4"/>
      <c r="M6" s="4"/>
      <c r="N6" s="4"/>
      <c r="O6" s="3"/>
      <c r="P6" s="5"/>
      <c r="Q6" s="5"/>
      <c r="R6" s="10">
        <v>21</v>
      </c>
      <c r="S6" s="7" t="s">
        <v>14</v>
      </c>
      <c r="T6" s="1">
        <v>13</v>
      </c>
      <c r="U6" s="1"/>
      <c r="V6" s="40">
        <f t="shared" si="0"/>
        <v>0.56521739130434778</v>
      </c>
      <c r="AA6" s="340">
        <v>21</v>
      </c>
      <c r="AB6" s="340">
        <v>1</v>
      </c>
      <c r="AC6" s="134">
        <v>50</v>
      </c>
      <c r="AD6" s="134">
        <v>62</v>
      </c>
      <c r="AE6" s="134">
        <v>4</v>
      </c>
      <c r="AG6" s="135">
        <f t="shared" si="1"/>
        <v>13</v>
      </c>
    </row>
    <row r="7" spans="1:33">
      <c r="D7" s="1"/>
      <c r="E7" s="1"/>
      <c r="F7" s="1"/>
      <c r="J7" s="1"/>
      <c r="K7" s="3"/>
      <c r="L7" s="4"/>
      <c r="M7" s="4"/>
      <c r="N7" s="4"/>
      <c r="O7" s="3"/>
      <c r="P7" s="5"/>
      <c r="Q7" s="5"/>
      <c r="R7" s="10">
        <v>22</v>
      </c>
      <c r="S7" s="7" t="s">
        <v>15</v>
      </c>
      <c r="T7" s="41">
        <v>2</v>
      </c>
      <c r="U7" s="41"/>
      <c r="V7" s="42">
        <f t="shared" si="0"/>
        <v>8.6956521739130432E-2</v>
      </c>
      <c r="W7" s="43"/>
      <c r="AA7" s="340">
        <v>22</v>
      </c>
      <c r="AB7" s="340">
        <v>0</v>
      </c>
      <c r="AC7" s="134">
        <v>63</v>
      </c>
      <c r="AD7" s="134">
        <v>70</v>
      </c>
      <c r="AE7" s="134">
        <v>5</v>
      </c>
      <c r="AG7" s="135">
        <f t="shared" si="1"/>
        <v>8</v>
      </c>
    </row>
    <row r="8" spans="1:33">
      <c r="A8" s="240" t="s">
        <v>825</v>
      </c>
      <c r="B8" s="240"/>
      <c r="T8" s="1">
        <f>SUM(T2:T7)</f>
        <v>23</v>
      </c>
      <c r="U8" s="1"/>
      <c r="V8" s="40">
        <f t="shared" si="0"/>
        <v>1</v>
      </c>
      <c r="X8" s="131">
        <f>SUM(X2:X4)</f>
        <v>23</v>
      </c>
      <c r="AA8" s="131"/>
      <c r="AB8" s="131"/>
      <c r="AC8" s="134">
        <v>71</v>
      </c>
      <c r="AD8" s="134">
        <v>93</v>
      </c>
      <c r="AE8" s="134">
        <v>6</v>
      </c>
      <c r="AG8" s="135">
        <f t="shared" si="1"/>
        <v>23</v>
      </c>
    </row>
    <row r="9" spans="1:33">
      <c r="A9" s="240"/>
      <c r="B9" s="240"/>
      <c r="AC9" s="134">
        <v>94</v>
      </c>
      <c r="AD9" s="134">
        <v>104</v>
      </c>
      <c r="AE9" s="134">
        <v>7</v>
      </c>
      <c r="AG9" s="135">
        <f t="shared" si="1"/>
        <v>11</v>
      </c>
    </row>
    <row r="10" spans="1:33">
      <c r="A10" s="240" t="s">
        <v>820</v>
      </c>
      <c r="B10" s="240" t="s">
        <v>821</v>
      </c>
      <c r="C10" s="11" t="s">
        <v>16</v>
      </c>
      <c r="D10" s="12" t="s">
        <v>17</v>
      </c>
      <c r="E10" s="12" t="s">
        <v>18</v>
      </c>
      <c r="F10" s="12" t="s">
        <v>19</v>
      </c>
      <c r="G10" s="13" t="s">
        <v>660</v>
      </c>
      <c r="H10" s="13" t="s">
        <v>661</v>
      </c>
      <c r="I10" s="14" t="s">
        <v>662</v>
      </c>
      <c r="J10" s="12" t="s">
        <v>663</v>
      </c>
      <c r="K10" s="15" t="s">
        <v>664</v>
      </c>
      <c r="L10" s="16" t="s">
        <v>25</v>
      </c>
      <c r="M10" s="16" t="s">
        <v>26</v>
      </c>
      <c r="N10" s="16" t="s">
        <v>27</v>
      </c>
      <c r="O10" s="15" t="s">
        <v>28</v>
      </c>
      <c r="P10" s="17" t="s">
        <v>665</v>
      </c>
      <c r="Q10" s="17" t="s">
        <v>659</v>
      </c>
      <c r="R10" s="17" t="s">
        <v>29</v>
      </c>
      <c r="S10" s="12" t="s">
        <v>671</v>
      </c>
      <c r="T10" s="12" t="s">
        <v>672</v>
      </c>
      <c r="U10" s="11" t="s">
        <v>820</v>
      </c>
      <c r="V10" s="11" t="s">
        <v>821</v>
      </c>
      <c r="W10" s="11" t="s">
        <v>822</v>
      </c>
      <c r="X10" s="11" t="s">
        <v>823</v>
      </c>
      <c r="Y10" s="11" t="s">
        <v>824</v>
      </c>
      <c r="Z10" s="11" t="s">
        <v>876</v>
      </c>
      <c r="AA10" s="354" t="s">
        <v>899</v>
      </c>
      <c r="AC10" s="134">
        <v>105</v>
      </c>
      <c r="AD10" s="134">
        <v>113</v>
      </c>
      <c r="AE10" s="134">
        <v>8</v>
      </c>
      <c r="AG10" s="135">
        <f t="shared" si="1"/>
        <v>9</v>
      </c>
    </row>
    <row r="11" spans="1:33">
      <c r="A11" s="262">
        <v>38077.206782407404</v>
      </c>
      <c r="B11" s="262">
        <v>39897.99318287037</v>
      </c>
      <c r="C11" t="s">
        <v>167</v>
      </c>
      <c r="D11">
        <v>79</v>
      </c>
      <c r="E11">
        <v>9</v>
      </c>
      <c r="F11">
        <v>87</v>
      </c>
      <c r="G11" s="1">
        <v>3</v>
      </c>
      <c r="H11" s="1">
        <v>3</v>
      </c>
      <c r="I11" s="3">
        <v>3</v>
      </c>
      <c r="J11" s="1">
        <v>0</v>
      </c>
      <c r="K11" s="1">
        <v>0</v>
      </c>
      <c r="L11" s="3">
        <v>0</v>
      </c>
      <c r="M11" s="93">
        <v>0</v>
      </c>
      <c r="N11" s="3"/>
      <c r="O11" s="3">
        <f t="shared" ref="O11:O33" si="2">H11/G11</f>
        <v>1</v>
      </c>
      <c r="P11" s="46">
        <f t="shared" ref="P11:P33" si="3">IF(ISNUMBER(F11),10,20)</f>
        <v>10</v>
      </c>
      <c r="Q11" s="46">
        <f t="shared" ref="Q11:Q33" si="4">IF(AND(J11&gt;$J$2,L11&gt;$J$4),2,(IF(J11&gt;$J$3,1,0)))</f>
        <v>0</v>
      </c>
      <c r="R11" s="46">
        <f t="shared" ref="R11:R33" si="5">P11+Q11</f>
        <v>10</v>
      </c>
      <c r="S11" s="46">
        <f>VLOOKUP(E11,$AC$2:$AE$11,3,TRUE)</f>
        <v>1</v>
      </c>
      <c r="T11" s="46">
        <f>VLOOKUP(F11,$AC$2:$AE$11,3,TRUE)</f>
        <v>6</v>
      </c>
      <c r="U11" s="259">
        <v>38077.206782407404</v>
      </c>
      <c r="V11" s="259">
        <v>39897.99318287037</v>
      </c>
      <c r="W11" s="131">
        <f>V11-U11</f>
        <v>1820.7864004629664</v>
      </c>
      <c r="X11" s="4">
        <f>W11/365</f>
        <v>4.9884558916793598</v>
      </c>
      <c r="Y11" s="131">
        <f>TRUNC(X11)</f>
        <v>4</v>
      </c>
      <c r="Z11" s="148">
        <f ca="1">X11/$Z$3</f>
        <v>0.58350709981239735</v>
      </c>
      <c r="AA11" s="331">
        <f>LOOKUP(R11,$AA$2:$AB$7)</f>
        <v>5</v>
      </c>
      <c r="AC11" s="134">
        <v>114</v>
      </c>
      <c r="AD11" s="134">
        <v>117</v>
      </c>
      <c r="AE11" s="134">
        <v>9</v>
      </c>
      <c r="AG11" s="140">
        <f t="shared" si="1"/>
        <v>4</v>
      </c>
    </row>
    <row r="12" spans="1:33">
      <c r="A12" s="262">
        <v>38239.16569444444</v>
      </c>
      <c r="B12" s="262">
        <v>40997.66170138889</v>
      </c>
      <c r="C12" s="19" t="s">
        <v>168</v>
      </c>
      <c r="D12" s="19">
        <v>92</v>
      </c>
      <c r="E12" s="19">
        <v>26</v>
      </c>
      <c r="F12" s="19" t="s">
        <v>46</v>
      </c>
      <c r="G12" s="20">
        <v>2</v>
      </c>
      <c r="H12" s="20">
        <v>2</v>
      </c>
      <c r="I12" s="22">
        <v>2</v>
      </c>
      <c r="J12" s="20">
        <v>0</v>
      </c>
      <c r="K12" s="20">
        <v>0</v>
      </c>
      <c r="L12" s="22">
        <v>0</v>
      </c>
      <c r="M12" s="92">
        <v>0</v>
      </c>
      <c r="N12" s="22"/>
      <c r="O12" s="22">
        <f t="shared" si="2"/>
        <v>1</v>
      </c>
      <c r="P12" s="23">
        <f t="shared" si="3"/>
        <v>20</v>
      </c>
      <c r="Q12" s="23">
        <f t="shared" si="4"/>
        <v>0</v>
      </c>
      <c r="R12" s="23">
        <f t="shared" si="5"/>
        <v>20</v>
      </c>
      <c r="S12" s="23">
        <f t="shared" ref="S12:S33" si="6">VLOOKUP(E12,$AC$2:$AE$11,3,TRUE)</f>
        <v>1</v>
      </c>
      <c r="T12" s="21"/>
      <c r="U12" s="271">
        <v>38239.16569444444</v>
      </c>
      <c r="V12" s="271">
        <v>40997.66170138889</v>
      </c>
      <c r="W12" s="266">
        <f t="shared" ref="W12:W33" si="7">V12-U12</f>
        <v>2758.4960069444496</v>
      </c>
      <c r="X12" s="21">
        <f t="shared" ref="X12:X33" si="8">W12/365</f>
        <v>7.5575233066971226</v>
      </c>
      <c r="Y12" s="266">
        <f t="shared" ref="Y12:Y33" si="9">TRUNC(X12)</f>
        <v>7</v>
      </c>
      <c r="Z12" s="148">
        <f t="shared" ref="Z12:Z33" ca="1" si="10">X12/$Z$3</f>
        <v>0.88401473365956906</v>
      </c>
      <c r="AA12" s="331">
        <f t="shared" ref="AA12:AA33" si="11">LOOKUP(R12,$AA$2:$AB$7)</f>
        <v>2</v>
      </c>
      <c r="AG12" s="142">
        <f>AVERAGE(AG2:AG11)</f>
        <v>11.8</v>
      </c>
    </row>
    <row r="13" spans="1:33">
      <c r="A13" s="262">
        <v>37877.243113425924</v>
      </c>
      <c r="B13" s="262">
        <v>40997.66170138889</v>
      </c>
      <c r="C13" s="19" t="s">
        <v>169</v>
      </c>
      <c r="D13" s="19">
        <v>118</v>
      </c>
      <c r="E13" s="19">
        <v>0</v>
      </c>
      <c r="F13" s="19" t="s">
        <v>46</v>
      </c>
      <c r="G13" s="20">
        <v>2</v>
      </c>
      <c r="H13" s="20">
        <v>2</v>
      </c>
      <c r="I13" s="22">
        <v>2</v>
      </c>
      <c r="J13" s="20">
        <v>0</v>
      </c>
      <c r="K13" s="20">
        <v>0</v>
      </c>
      <c r="L13" s="22">
        <v>0</v>
      </c>
      <c r="M13" s="92">
        <v>0</v>
      </c>
      <c r="N13" s="22"/>
      <c r="O13" s="22">
        <f t="shared" si="2"/>
        <v>1</v>
      </c>
      <c r="P13" s="23">
        <f t="shared" si="3"/>
        <v>20</v>
      </c>
      <c r="Q13" s="23">
        <f t="shared" si="4"/>
        <v>0</v>
      </c>
      <c r="R13" s="23">
        <f t="shared" si="5"/>
        <v>20</v>
      </c>
      <c r="S13" s="23">
        <f t="shared" si="6"/>
        <v>0</v>
      </c>
      <c r="T13" s="21"/>
      <c r="U13" s="271">
        <v>37877.243113425924</v>
      </c>
      <c r="V13" s="271">
        <v>40997.66170138889</v>
      </c>
      <c r="W13" s="266">
        <f t="shared" si="7"/>
        <v>3120.4185879629658</v>
      </c>
      <c r="X13" s="21">
        <f t="shared" si="8"/>
        <v>8.5490920218163442</v>
      </c>
      <c r="Y13" s="266">
        <f t="shared" si="9"/>
        <v>8</v>
      </c>
      <c r="Z13" s="148">
        <f t="shared" ca="1" si="10"/>
        <v>1</v>
      </c>
      <c r="AA13" s="331">
        <f t="shared" si="11"/>
        <v>2</v>
      </c>
    </row>
    <row r="14" spans="1:33">
      <c r="A14" s="262">
        <v>38157.301736111112</v>
      </c>
      <c r="B14" s="262">
        <v>40997.66170138889</v>
      </c>
      <c r="C14" s="19" t="s">
        <v>170</v>
      </c>
      <c r="D14" s="19">
        <v>103</v>
      </c>
      <c r="E14" s="19">
        <v>15</v>
      </c>
      <c r="F14" s="19" t="s">
        <v>46</v>
      </c>
      <c r="G14" s="20">
        <v>2</v>
      </c>
      <c r="H14" s="20">
        <v>2</v>
      </c>
      <c r="I14" s="22">
        <v>2</v>
      </c>
      <c r="J14" s="20">
        <v>0</v>
      </c>
      <c r="K14" s="20">
        <v>0</v>
      </c>
      <c r="L14" s="22">
        <v>0</v>
      </c>
      <c r="M14" s="92">
        <v>0</v>
      </c>
      <c r="N14" s="22"/>
      <c r="O14" s="22">
        <f t="shared" si="2"/>
        <v>1</v>
      </c>
      <c r="P14" s="23">
        <f t="shared" si="3"/>
        <v>20</v>
      </c>
      <c r="Q14" s="23">
        <f t="shared" si="4"/>
        <v>0</v>
      </c>
      <c r="R14" s="23">
        <f t="shared" si="5"/>
        <v>20</v>
      </c>
      <c r="S14" s="23">
        <f t="shared" si="6"/>
        <v>1</v>
      </c>
      <c r="T14" s="21"/>
      <c r="U14" s="271">
        <v>38157.301736111112</v>
      </c>
      <c r="V14" s="271">
        <v>40997.66170138889</v>
      </c>
      <c r="W14" s="266">
        <f t="shared" si="7"/>
        <v>2840.3599652777775</v>
      </c>
      <c r="X14" s="21">
        <f t="shared" si="8"/>
        <v>7.7818081240487054</v>
      </c>
      <c r="Y14" s="266">
        <f t="shared" si="9"/>
        <v>7</v>
      </c>
      <c r="Z14" s="148">
        <f t="shared" ca="1" si="10"/>
        <v>0.91024966209164504</v>
      </c>
      <c r="AA14" s="331">
        <f t="shared" si="11"/>
        <v>2</v>
      </c>
    </row>
    <row r="15" spans="1:33">
      <c r="A15" s="262">
        <v>38046.604363425926</v>
      </c>
      <c r="B15" s="262">
        <v>40997.66170138889</v>
      </c>
      <c r="C15" s="19" t="s">
        <v>171</v>
      </c>
      <c r="D15" s="19">
        <v>112</v>
      </c>
      <c r="E15" s="19">
        <v>6</v>
      </c>
      <c r="F15" s="19" t="s">
        <v>46</v>
      </c>
      <c r="G15" s="20">
        <v>8</v>
      </c>
      <c r="H15" s="20">
        <v>8</v>
      </c>
      <c r="I15" s="22">
        <v>8</v>
      </c>
      <c r="J15" s="20">
        <v>0</v>
      </c>
      <c r="K15" s="20">
        <v>0</v>
      </c>
      <c r="L15" s="22">
        <v>0</v>
      </c>
      <c r="M15" s="92">
        <v>0</v>
      </c>
      <c r="N15" s="22"/>
      <c r="O15" s="22">
        <f t="shared" si="2"/>
        <v>1</v>
      </c>
      <c r="P15" s="23">
        <f t="shared" si="3"/>
        <v>20</v>
      </c>
      <c r="Q15" s="23">
        <f t="shared" si="4"/>
        <v>0</v>
      </c>
      <c r="R15" s="23">
        <f t="shared" si="5"/>
        <v>20</v>
      </c>
      <c r="S15" s="23">
        <f t="shared" si="6"/>
        <v>1</v>
      </c>
      <c r="T15" s="21"/>
      <c r="U15" s="271">
        <v>38046.604363425926</v>
      </c>
      <c r="V15" s="271">
        <v>40997.66170138889</v>
      </c>
      <c r="W15" s="266">
        <f t="shared" si="7"/>
        <v>2951.0573379629641</v>
      </c>
      <c r="X15" s="21">
        <f t="shared" si="8"/>
        <v>8.0850885971588049</v>
      </c>
      <c r="Y15" s="266">
        <f t="shared" si="9"/>
        <v>8</v>
      </c>
      <c r="Z15" s="148">
        <f t="shared" ca="1" si="10"/>
        <v>0.94572482978619798</v>
      </c>
      <c r="AA15" s="331">
        <f t="shared" si="11"/>
        <v>2</v>
      </c>
    </row>
    <row r="16" spans="1:33">
      <c r="A16" s="262">
        <v>38155.505949074075</v>
      </c>
      <c r="B16" s="262">
        <v>40997.66170138889</v>
      </c>
      <c r="C16" s="19" t="s">
        <v>172</v>
      </c>
      <c r="D16" s="19">
        <v>104</v>
      </c>
      <c r="E16" s="19">
        <v>14</v>
      </c>
      <c r="F16" s="19" t="s">
        <v>46</v>
      </c>
      <c r="G16" s="20">
        <v>2</v>
      </c>
      <c r="H16" s="20">
        <v>2</v>
      </c>
      <c r="I16" s="22">
        <v>2</v>
      </c>
      <c r="J16" s="20">
        <v>0</v>
      </c>
      <c r="K16" s="20">
        <v>0</v>
      </c>
      <c r="L16" s="22">
        <v>0</v>
      </c>
      <c r="M16" s="92">
        <v>0</v>
      </c>
      <c r="N16" s="22"/>
      <c r="O16" s="22">
        <f t="shared" si="2"/>
        <v>1</v>
      </c>
      <c r="P16" s="23">
        <f t="shared" si="3"/>
        <v>20</v>
      </c>
      <c r="Q16" s="23">
        <f t="shared" si="4"/>
        <v>0</v>
      </c>
      <c r="R16" s="23">
        <f t="shared" si="5"/>
        <v>20</v>
      </c>
      <c r="S16" s="23">
        <f t="shared" si="6"/>
        <v>1</v>
      </c>
      <c r="T16" s="21"/>
      <c r="U16" s="271">
        <v>38155.505949074075</v>
      </c>
      <c r="V16" s="271">
        <v>40997.66170138889</v>
      </c>
      <c r="W16" s="266">
        <f t="shared" si="7"/>
        <v>2842.1557523148149</v>
      </c>
      <c r="X16" s="21">
        <f t="shared" si="8"/>
        <v>7.7867280885337395</v>
      </c>
      <c r="Y16" s="266">
        <f t="shared" si="9"/>
        <v>7</v>
      </c>
      <c r="Z16" s="148">
        <f t="shared" ca="1" si="10"/>
        <v>0.91082515764982575</v>
      </c>
      <c r="AA16" s="331">
        <f t="shared" si="11"/>
        <v>2</v>
      </c>
    </row>
    <row r="17" spans="1:27">
      <c r="A17" s="262">
        <v>38182.273310185185</v>
      </c>
      <c r="B17" s="262">
        <v>40997.66170138889</v>
      </c>
      <c r="C17" s="19" t="s">
        <v>173</v>
      </c>
      <c r="D17" s="19">
        <v>98</v>
      </c>
      <c r="E17" s="19">
        <v>20</v>
      </c>
      <c r="F17" s="19" t="s">
        <v>46</v>
      </c>
      <c r="G17" s="20">
        <v>4</v>
      </c>
      <c r="H17" s="20">
        <v>4</v>
      </c>
      <c r="I17" s="22">
        <v>4</v>
      </c>
      <c r="J17" s="20">
        <v>0</v>
      </c>
      <c r="K17" s="20">
        <v>0</v>
      </c>
      <c r="L17" s="22">
        <v>0</v>
      </c>
      <c r="M17" s="92">
        <v>0</v>
      </c>
      <c r="N17" s="22"/>
      <c r="O17" s="22">
        <f t="shared" si="2"/>
        <v>1</v>
      </c>
      <c r="P17" s="23">
        <f t="shared" si="3"/>
        <v>20</v>
      </c>
      <c r="Q17" s="23">
        <f t="shared" si="4"/>
        <v>0</v>
      </c>
      <c r="R17" s="23">
        <f t="shared" si="5"/>
        <v>20</v>
      </c>
      <c r="S17" s="23">
        <f t="shared" si="6"/>
        <v>1</v>
      </c>
      <c r="T17" s="21"/>
      <c r="U17" s="271">
        <v>38182.273310185185</v>
      </c>
      <c r="V17" s="271">
        <v>40997.66170138889</v>
      </c>
      <c r="W17" s="266">
        <f t="shared" si="7"/>
        <v>2815.3883912037054</v>
      </c>
      <c r="X17" s="21">
        <f t="shared" si="8"/>
        <v>7.7133928526128912</v>
      </c>
      <c r="Y17" s="266">
        <f t="shared" si="9"/>
        <v>7</v>
      </c>
      <c r="Z17" s="148">
        <f t="shared" ca="1" si="10"/>
        <v>0.90224702610863927</v>
      </c>
      <c r="AA17" s="331">
        <f t="shared" si="11"/>
        <v>2</v>
      </c>
    </row>
    <row r="18" spans="1:27">
      <c r="A18" s="262">
        <v>37877.243113425924</v>
      </c>
      <c r="B18" s="262">
        <v>40997.66170138889</v>
      </c>
      <c r="C18" s="19" t="s">
        <v>174</v>
      </c>
      <c r="D18" s="19">
        <v>118</v>
      </c>
      <c r="E18" s="19">
        <v>0</v>
      </c>
      <c r="F18" s="19" t="s">
        <v>46</v>
      </c>
      <c r="G18" s="20">
        <v>3</v>
      </c>
      <c r="H18" s="20">
        <v>3</v>
      </c>
      <c r="I18" s="22">
        <v>3</v>
      </c>
      <c r="J18" s="20">
        <v>0</v>
      </c>
      <c r="K18" s="20">
        <v>0</v>
      </c>
      <c r="L18" s="22">
        <v>0</v>
      </c>
      <c r="M18" s="92">
        <v>0</v>
      </c>
      <c r="N18" s="22"/>
      <c r="O18" s="22">
        <f t="shared" si="2"/>
        <v>1</v>
      </c>
      <c r="P18" s="23">
        <f t="shared" si="3"/>
        <v>20</v>
      </c>
      <c r="Q18" s="23">
        <f t="shared" si="4"/>
        <v>0</v>
      </c>
      <c r="R18" s="23">
        <f t="shared" si="5"/>
        <v>20</v>
      </c>
      <c r="S18" s="23">
        <f t="shared" si="6"/>
        <v>0</v>
      </c>
      <c r="T18" s="21"/>
      <c r="U18" s="271">
        <v>37877.243113425924</v>
      </c>
      <c r="V18" s="271">
        <v>40997.66170138889</v>
      </c>
      <c r="W18" s="266">
        <f t="shared" si="7"/>
        <v>3120.4185879629658</v>
      </c>
      <c r="X18" s="21">
        <f t="shared" si="8"/>
        <v>8.5490920218163442</v>
      </c>
      <c r="Y18" s="266">
        <f t="shared" si="9"/>
        <v>8</v>
      </c>
      <c r="Z18" s="148">
        <f t="shared" ca="1" si="10"/>
        <v>1</v>
      </c>
      <c r="AA18" s="331">
        <f t="shared" si="11"/>
        <v>2</v>
      </c>
    </row>
    <row r="19" spans="1:27">
      <c r="A19" s="262">
        <v>38265.501979166671</v>
      </c>
      <c r="B19" s="262">
        <v>40997.66170138889</v>
      </c>
      <c r="C19" t="s">
        <v>175</v>
      </c>
      <c r="D19">
        <v>91</v>
      </c>
      <c r="E19">
        <v>27</v>
      </c>
      <c r="F19" t="s">
        <v>46</v>
      </c>
      <c r="G19" s="1">
        <v>8</v>
      </c>
      <c r="H19" s="1">
        <v>9</v>
      </c>
      <c r="I19" s="3">
        <v>8.5274725</v>
      </c>
      <c r="J19" s="1">
        <v>1</v>
      </c>
      <c r="K19" s="1">
        <v>1</v>
      </c>
      <c r="L19" s="3">
        <v>1.098901098901099E-2</v>
      </c>
      <c r="M19" s="93">
        <v>1.098901098901099E-2</v>
      </c>
      <c r="N19" s="3">
        <v>1</v>
      </c>
      <c r="O19" s="3">
        <f t="shared" si="2"/>
        <v>1.125</v>
      </c>
      <c r="P19" s="46">
        <f t="shared" si="3"/>
        <v>20</v>
      </c>
      <c r="Q19" s="46">
        <f t="shared" si="4"/>
        <v>1</v>
      </c>
      <c r="R19" s="46">
        <f t="shared" si="5"/>
        <v>21</v>
      </c>
      <c r="S19" s="46">
        <f t="shared" si="6"/>
        <v>2</v>
      </c>
      <c r="T19" s="4"/>
      <c r="U19" s="259">
        <v>38265.501979166671</v>
      </c>
      <c r="V19" s="259">
        <v>40997.66170138889</v>
      </c>
      <c r="W19" s="131">
        <f t="shared" si="7"/>
        <v>2732.159722222219</v>
      </c>
      <c r="X19" s="4">
        <f t="shared" si="8"/>
        <v>7.4853691019786819</v>
      </c>
      <c r="Y19" s="131">
        <f t="shared" si="9"/>
        <v>7</v>
      </c>
      <c r="Z19" s="148">
        <f t="shared" ca="1" si="10"/>
        <v>0.87557474909345245</v>
      </c>
      <c r="AA19" s="331">
        <f t="shared" si="11"/>
        <v>1</v>
      </c>
    </row>
    <row r="20" spans="1:27">
      <c r="A20" s="262">
        <v>38265.501979166671</v>
      </c>
      <c r="B20" s="262">
        <v>40997.66170138889</v>
      </c>
      <c r="C20" t="s">
        <v>176</v>
      </c>
      <c r="D20">
        <v>91</v>
      </c>
      <c r="E20">
        <v>27</v>
      </c>
      <c r="F20" t="s">
        <v>46</v>
      </c>
      <c r="G20" s="1">
        <v>8</v>
      </c>
      <c r="H20" s="1">
        <v>9</v>
      </c>
      <c r="I20" s="3">
        <v>8.6923069999999996</v>
      </c>
      <c r="J20" s="1">
        <v>1</v>
      </c>
      <c r="K20" s="1">
        <v>1</v>
      </c>
      <c r="L20" s="3">
        <v>1.098901098901099E-2</v>
      </c>
      <c r="M20" s="93">
        <v>1.098901098901099E-2</v>
      </c>
      <c r="N20" s="3">
        <v>1</v>
      </c>
      <c r="O20" s="3">
        <f t="shared" si="2"/>
        <v>1.125</v>
      </c>
      <c r="P20" s="46">
        <f t="shared" si="3"/>
        <v>20</v>
      </c>
      <c r="Q20" s="46">
        <f t="shared" si="4"/>
        <v>1</v>
      </c>
      <c r="R20" s="46">
        <f t="shared" si="5"/>
        <v>21</v>
      </c>
      <c r="S20" s="46">
        <f t="shared" si="6"/>
        <v>2</v>
      </c>
      <c r="T20" s="4"/>
      <c r="U20" s="259">
        <v>38265.501979166671</v>
      </c>
      <c r="V20" s="259">
        <v>40997.66170138889</v>
      </c>
      <c r="W20" s="131">
        <f t="shared" si="7"/>
        <v>2732.159722222219</v>
      </c>
      <c r="X20" s="4">
        <f t="shared" si="8"/>
        <v>7.4853691019786819</v>
      </c>
      <c r="Y20" s="131">
        <f t="shared" si="9"/>
        <v>7</v>
      </c>
      <c r="Z20" s="148">
        <f t="shared" ca="1" si="10"/>
        <v>0.87557474909345245</v>
      </c>
      <c r="AA20" s="331">
        <f t="shared" si="11"/>
        <v>1</v>
      </c>
    </row>
    <row r="21" spans="1:27">
      <c r="A21" s="262">
        <v>38385.978946759264</v>
      </c>
      <c r="B21" s="262">
        <v>40997.66170138889</v>
      </c>
      <c r="C21" t="s">
        <v>177</v>
      </c>
      <c r="D21">
        <v>83</v>
      </c>
      <c r="E21">
        <v>35</v>
      </c>
      <c r="F21" t="s">
        <v>46</v>
      </c>
      <c r="G21" s="1">
        <v>4</v>
      </c>
      <c r="H21" s="1">
        <v>4</v>
      </c>
      <c r="I21" s="3">
        <v>4</v>
      </c>
      <c r="J21" s="1">
        <v>1</v>
      </c>
      <c r="K21" s="1">
        <v>1</v>
      </c>
      <c r="L21" s="3">
        <v>1.2048192771084338E-2</v>
      </c>
      <c r="M21" s="93">
        <v>1.2048192771084338E-2</v>
      </c>
      <c r="N21" s="3">
        <v>1</v>
      </c>
      <c r="O21" s="3">
        <f t="shared" si="2"/>
        <v>1</v>
      </c>
      <c r="P21" s="46">
        <f t="shared" si="3"/>
        <v>20</v>
      </c>
      <c r="Q21" s="46">
        <f t="shared" si="4"/>
        <v>1</v>
      </c>
      <c r="R21" s="46">
        <f t="shared" si="5"/>
        <v>21</v>
      </c>
      <c r="S21" s="46">
        <f t="shared" si="6"/>
        <v>2</v>
      </c>
      <c r="T21" s="4"/>
      <c r="U21" s="259">
        <v>38385.978946759264</v>
      </c>
      <c r="V21" s="259">
        <v>40997.66170138889</v>
      </c>
      <c r="W21" s="131">
        <f t="shared" si="7"/>
        <v>2611.6827546296263</v>
      </c>
      <c r="X21" s="4">
        <f t="shared" si="8"/>
        <v>7.15529521816336</v>
      </c>
      <c r="Y21" s="131">
        <f t="shared" si="9"/>
        <v>7</v>
      </c>
      <c r="Z21" s="148">
        <f t="shared" ca="1" si="10"/>
        <v>0.83696551632662652</v>
      </c>
      <c r="AA21" s="331">
        <f t="shared" si="11"/>
        <v>1</v>
      </c>
    </row>
    <row r="22" spans="1:27">
      <c r="A22" s="262">
        <v>39121.36383101852</v>
      </c>
      <c r="B22" s="262">
        <v>40997.66170138889</v>
      </c>
      <c r="C22" t="s">
        <v>178</v>
      </c>
      <c r="D22">
        <v>62</v>
      </c>
      <c r="E22">
        <v>56</v>
      </c>
      <c r="F22" t="s">
        <v>46</v>
      </c>
      <c r="G22" s="1">
        <v>4</v>
      </c>
      <c r="H22" s="1">
        <v>4</v>
      </c>
      <c r="I22" s="3">
        <v>4</v>
      </c>
      <c r="J22" s="1">
        <v>1</v>
      </c>
      <c r="K22" s="1">
        <v>1</v>
      </c>
      <c r="L22" s="3">
        <v>1.6129032258064516E-2</v>
      </c>
      <c r="M22" s="93">
        <v>1.6129032258064516E-2</v>
      </c>
      <c r="N22" s="3">
        <v>1</v>
      </c>
      <c r="O22" s="3">
        <f t="shared" si="2"/>
        <v>1</v>
      </c>
      <c r="P22" s="46">
        <f t="shared" si="3"/>
        <v>20</v>
      </c>
      <c r="Q22" s="46">
        <f t="shared" si="4"/>
        <v>1</v>
      </c>
      <c r="R22" s="46">
        <f t="shared" si="5"/>
        <v>21</v>
      </c>
      <c r="S22" s="46">
        <f t="shared" si="6"/>
        <v>4</v>
      </c>
      <c r="T22" s="4"/>
      <c r="U22" s="259">
        <v>39121.36383101852</v>
      </c>
      <c r="V22" s="259">
        <v>40997.66170138889</v>
      </c>
      <c r="W22" s="131">
        <f t="shared" si="7"/>
        <v>1876.2978703703702</v>
      </c>
      <c r="X22" s="4">
        <f t="shared" si="8"/>
        <v>5.1405421106037537</v>
      </c>
      <c r="Y22" s="131">
        <f t="shared" si="9"/>
        <v>5</v>
      </c>
      <c r="Z22" s="148">
        <f t="shared" ca="1" si="10"/>
        <v>0.60129685088026363</v>
      </c>
      <c r="AA22" s="331">
        <f t="shared" si="11"/>
        <v>1</v>
      </c>
    </row>
    <row r="23" spans="1:27">
      <c r="A23" s="262">
        <v>37910.232037037036</v>
      </c>
      <c r="B23" s="262">
        <v>40997.66170138889</v>
      </c>
      <c r="C23" t="s">
        <v>179</v>
      </c>
      <c r="D23">
        <v>114</v>
      </c>
      <c r="E23">
        <v>4</v>
      </c>
      <c r="F23" t="s">
        <v>46</v>
      </c>
      <c r="G23" s="1">
        <v>2</v>
      </c>
      <c r="H23" s="1">
        <v>2</v>
      </c>
      <c r="I23" s="3">
        <v>2</v>
      </c>
      <c r="J23" s="1">
        <v>2</v>
      </c>
      <c r="K23" s="1">
        <v>1</v>
      </c>
      <c r="L23" s="3">
        <v>1.7543859649122806E-2</v>
      </c>
      <c r="M23" s="93">
        <v>8.771929824561403E-3</v>
      </c>
      <c r="N23" s="3">
        <v>2</v>
      </c>
      <c r="O23" s="3">
        <f t="shared" si="2"/>
        <v>1</v>
      </c>
      <c r="P23" s="46">
        <f t="shared" si="3"/>
        <v>20</v>
      </c>
      <c r="Q23" s="46">
        <f t="shared" si="4"/>
        <v>1</v>
      </c>
      <c r="R23" s="46">
        <f t="shared" si="5"/>
        <v>21</v>
      </c>
      <c r="S23" s="46">
        <f t="shared" si="6"/>
        <v>1</v>
      </c>
      <c r="T23" s="4"/>
      <c r="U23" s="259">
        <v>37910.232037037036</v>
      </c>
      <c r="V23" s="259">
        <v>40997.66170138889</v>
      </c>
      <c r="W23" s="131">
        <f t="shared" si="7"/>
        <v>3087.4296643518537</v>
      </c>
      <c r="X23" s="4">
        <f t="shared" si="8"/>
        <v>8.4587114091831612</v>
      </c>
      <c r="Y23" s="131">
        <f t="shared" si="9"/>
        <v>8</v>
      </c>
      <c r="Z23" s="148">
        <f t="shared" ca="1" si="10"/>
        <v>0.98942804541084106</v>
      </c>
      <c r="AA23" s="331">
        <f t="shared" si="11"/>
        <v>1</v>
      </c>
    </row>
    <row r="24" spans="1:27">
      <c r="A24" s="262">
        <v>39430.31653935185</v>
      </c>
      <c r="B24" s="262">
        <v>40997.66170138889</v>
      </c>
      <c r="C24" t="s">
        <v>180</v>
      </c>
      <c r="D24">
        <v>53</v>
      </c>
      <c r="E24">
        <v>65</v>
      </c>
      <c r="F24" t="s">
        <v>46</v>
      </c>
      <c r="G24" s="1">
        <v>3</v>
      </c>
      <c r="H24" s="1">
        <v>2</v>
      </c>
      <c r="I24" s="3">
        <v>2.0566037000000001</v>
      </c>
      <c r="J24" s="1">
        <v>1</v>
      </c>
      <c r="K24" s="1">
        <v>1</v>
      </c>
      <c r="L24" s="3">
        <v>1.8867924528301886E-2</v>
      </c>
      <c r="M24" s="93">
        <v>1.8867924528301886E-2</v>
      </c>
      <c r="N24" s="3">
        <v>1</v>
      </c>
      <c r="O24" s="3">
        <f t="shared" si="2"/>
        <v>0.66666666666666663</v>
      </c>
      <c r="P24" s="46">
        <f t="shared" si="3"/>
        <v>20</v>
      </c>
      <c r="Q24" s="46">
        <f t="shared" si="4"/>
        <v>1</v>
      </c>
      <c r="R24" s="46">
        <f t="shared" si="5"/>
        <v>21</v>
      </c>
      <c r="S24" s="46">
        <f t="shared" si="6"/>
        <v>5</v>
      </c>
      <c r="T24" s="4"/>
      <c r="U24" s="259">
        <v>39430.31653935185</v>
      </c>
      <c r="V24" s="259">
        <v>40997.66170138889</v>
      </c>
      <c r="W24" s="131">
        <f t="shared" si="7"/>
        <v>1567.3451620370397</v>
      </c>
      <c r="X24" s="4">
        <f t="shared" si="8"/>
        <v>4.2940963343480538</v>
      </c>
      <c r="Y24" s="131">
        <f t="shared" si="9"/>
        <v>4</v>
      </c>
      <c r="Z24" s="148">
        <f t="shared" ca="1" si="10"/>
        <v>0.5022868303897059</v>
      </c>
      <c r="AA24" s="331">
        <f t="shared" si="11"/>
        <v>1</v>
      </c>
    </row>
    <row r="25" spans="1:27">
      <c r="A25" s="262">
        <v>39723.731435185182</v>
      </c>
      <c r="B25" s="262">
        <v>40997.66170138889</v>
      </c>
      <c r="C25" t="s">
        <v>181</v>
      </c>
      <c r="D25">
        <v>47</v>
      </c>
      <c r="E25">
        <v>71</v>
      </c>
      <c r="F25" t="s">
        <v>46</v>
      </c>
      <c r="G25" s="1">
        <v>8</v>
      </c>
      <c r="H25" s="1">
        <v>9</v>
      </c>
      <c r="I25" s="3">
        <v>8.7234040000000004</v>
      </c>
      <c r="J25" s="1">
        <v>1</v>
      </c>
      <c r="K25" s="1">
        <v>1</v>
      </c>
      <c r="L25" s="3">
        <v>2.1276595744680851E-2</v>
      </c>
      <c r="M25" s="93">
        <v>2.1276595744680851E-2</v>
      </c>
      <c r="N25" s="3">
        <v>1</v>
      </c>
      <c r="O25" s="3">
        <f t="shared" si="2"/>
        <v>1.125</v>
      </c>
      <c r="P25" s="46">
        <f t="shared" si="3"/>
        <v>20</v>
      </c>
      <c r="Q25" s="46">
        <f t="shared" si="4"/>
        <v>1</v>
      </c>
      <c r="R25" s="46">
        <f t="shared" si="5"/>
        <v>21</v>
      </c>
      <c r="S25" s="46">
        <f t="shared" si="6"/>
        <v>6</v>
      </c>
      <c r="T25" s="4"/>
      <c r="U25" s="259">
        <v>39723.731435185182</v>
      </c>
      <c r="V25" s="259">
        <v>40997.66170138889</v>
      </c>
      <c r="W25" s="131">
        <f t="shared" si="7"/>
        <v>1273.930266203708</v>
      </c>
      <c r="X25" s="4">
        <f t="shared" si="8"/>
        <v>3.4902199074074192</v>
      </c>
      <c r="Y25" s="131">
        <f t="shared" si="9"/>
        <v>3</v>
      </c>
      <c r="Z25" s="148">
        <f t="shared" ca="1" si="10"/>
        <v>0.40825620995782491</v>
      </c>
      <c r="AA25" s="331">
        <f t="shared" si="11"/>
        <v>1</v>
      </c>
    </row>
    <row r="26" spans="1:27">
      <c r="A26" s="262">
        <v>37895.98578703704</v>
      </c>
      <c r="B26" s="262">
        <v>40997.66170138889</v>
      </c>
      <c r="C26" t="s">
        <v>182</v>
      </c>
      <c r="D26">
        <v>115</v>
      </c>
      <c r="E26">
        <v>3</v>
      </c>
      <c r="F26" t="s">
        <v>46</v>
      </c>
      <c r="G26" s="1">
        <v>4</v>
      </c>
      <c r="H26" s="1">
        <v>7</v>
      </c>
      <c r="I26" s="3">
        <v>5.5652175000000002</v>
      </c>
      <c r="J26" s="1">
        <v>3</v>
      </c>
      <c r="K26" s="1">
        <v>2</v>
      </c>
      <c r="L26" s="3">
        <v>2.6086956521739129E-2</v>
      </c>
      <c r="M26" s="93">
        <v>1.7391304347826087E-2</v>
      </c>
      <c r="N26" s="3">
        <v>1.5</v>
      </c>
      <c r="O26" s="3">
        <f t="shared" si="2"/>
        <v>1.75</v>
      </c>
      <c r="P26" s="46">
        <f t="shared" si="3"/>
        <v>20</v>
      </c>
      <c r="Q26" s="46">
        <f t="shared" si="4"/>
        <v>1</v>
      </c>
      <c r="R26" s="46">
        <f t="shared" si="5"/>
        <v>21</v>
      </c>
      <c r="S26" s="46">
        <f t="shared" si="6"/>
        <v>1</v>
      </c>
      <c r="T26" s="4"/>
      <c r="U26" s="259">
        <v>37895.98578703704</v>
      </c>
      <c r="V26" s="259">
        <v>40997.66170138889</v>
      </c>
      <c r="W26" s="131">
        <f t="shared" si="7"/>
        <v>3101.6759143518502</v>
      </c>
      <c r="X26" s="4">
        <f t="shared" si="8"/>
        <v>8.4977422311009594</v>
      </c>
      <c r="Y26" s="131">
        <f t="shared" si="9"/>
        <v>8</v>
      </c>
      <c r="Z26" s="148">
        <f t="shared" ca="1" si="10"/>
        <v>0.99399353866067341</v>
      </c>
      <c r="AA26" s="331">
        <f t="shared" si="11"/>
        <v>1</v>
      </c>
    </row>
    <row r="27" spans="1:27">
      <c r="A27" s="262">
        <v>37877.243113425924</v>
      </c>
      <c r="B27" s="262">
        <v>40997.66170138889</v>
      </c>
      <c r="C27" t="s">
        <v>183</v>
      </c>
      <c r="D27">
        <v>118</v>
      </c>
      <c r="E27">
        <v>0</v>
      </c>
      <c r="F27" t="s">
        <v>46</v>
      </c>
      <c r="G27" s="1">
        <v>7</v>
      </c>
      <c r="H27" s="1">
        <v>11</v>
      </c>
      <c r="I27" s="3">
        <v>9.9491530000000008</v>
      </c>
      <c r="J27" s="1">
        <v>4</v>
      </c>
      <c r="K27" s="1">
        <v>3</v>
      </c>
      <c r="L27" s="3">
        <v>3.3898305084745763E-2</v>
      </c>
      <c r="M27" s="93">
        <v>2.5423728813559324E-2</v>
      </c>
      <c r="N27" s="3">
        <v>1.3333333333333333</v>
      </c>
      <c r="O27" s="3">
        <f t="shared" si="2"/>
        <v>1.5714285714285714</v>
      </c>
      <c r="P27" s="46">
        <f t="shared" si="3"/>
        <v>20</v>
      </c>
      <c r="Q27" s="46">
        <f t="shared" si="4"/>
        <v>1</v>
      </c>
      <c r="R27" s="46">
        <f t="shared" si="5"/>
        <v>21</v>
      </c>
      <c r="S27" s="46">
        <f t="shared" si="6"/>
        <v>0</v>
      </c>
      <c r="T27" s="4"/>
      <c r="U27" s="259">
        <v>37877.243113425924</v>
      </c>
      <c r="V27" s="259">
        <v>40997.66170138889</v>
      </c>
      <c r="W27" s="131">
        <f t="shared" si="7"/>
        <v>3120.4185879629658</v>
      </c>
      <c r="X27" s="4">
        <f t="shared" si="8"/>
        <v>8.5490920218163442</v>
      </c>
      <c r="Y27" s="131">
        <f t="shared" si="9"/>
        <v>8</v>
      </c>
      <c r="Z27" s="148">
        <f t="shared" ca="1" si="10"/>
        <v>1</v>
      </c>
      <c r="AA27" s="331">
        <f t="shared" si="11"/>
        <v>1</v>
      </c>
    </row>
    <row r="28" spans="1:27">
      <c r="A28" s="262">
        <v>38018.429062499999</v>
      </c>
      <c r="B28" s="262">
        <v>40997.66170138889</v>
      </c>
      <c r="C28" t="s">
        <v>184</v>
      </c>
      <c r="D28">
        <v>113</v>
      </c>
      <c r="E28">
        <v>5</v>
      </c>
      <c r="F28" t="s">
        <v>46</v>
      </c>
      <c r="G28" s="1">
        <v>3</v>
      </c>
      <c r="H28" s="1">
        <v>4</v>
      </c>
      <c r="I28" s="3">
        <v>3.743363</v>
      </c>
      <c r="J28" s="1">
        <v>5</v>
      </c>
      <c r="K28" s="1">
        <v>5</v>
      </c>
      <c r="L28" s="3">
        <v>4.4247787610619468E-2</v>
      </c>
      <c r="M28" s="93">
        <v>4.4247787610619468E-2</v>
      </c>
      <c r="N28" s="3">
        <v>1</v>
      </c>
      <c r="O28" s="3">
        <f t="shared" si="2"/>
        <v>1.3333333333333333</v>
      </c>
      <c r="P28" s="46">
        <f t="shared" si="3"/>
        <v>20</v>
      </c>
      <c r="Q28" s="46">
        <f t="shared" si="4"/>
        <v>1</v>
      </c>
      <c r="R28" s="46">
        <f t="shared" si="5"/>
        <v>21</v>
      </c>
      <c r="S28" s="46">
        <f t="shared" si="6"/>
        <v>1</v>
      </c>
      <c r="T28" s="4"/>
      <c r="U28" s="259">
        <v>38018.429062499999</v>
      </c>
      <c r="V28" s="259">
        <v>40997.66170138889</v>
      </c>
      <c r="W28" s="131">
        <f t="shared" si="7"/>
        <v>2979.2326388888905</v>
      </c>
      <c r="X28" s="4">
        <f t="shared" si="8"/>
        <v>8.1622812024353166</v>
      </c>
      <c r="Y28" s="131">
        <f t="shared" si="9"/>
        <v>8</v>
      </c>
      <c r="Z28" s="148">
        <f t="shared" ca="1" si="10"/>
        <v>0.95475416355398579</v>
      </c>
      <c r="AA28" s="331">
        <f t="shared" si="11"/>
        <v>1</v>
      </c>
    </row>
    <row r="29" spans="1:27">
      <c r="A29" s="262">
        <v>37877.243113425924</v>
      </c>
      <c r="B29" s="262">
        <v>40997.66170138889</v>
      </c>
      <c r="C29" t="s">
        <v>185</v>
      </c>
      <c r="D29">
        <v>118</v>
      </c>
      <c r="E29">
        <v>0</v>
      </c>
      <c r="F29" t="s">
        <v>46</v>
      </c>
      <c r="G29" s="1">
        <v>10</v>
      </c>
      <c r="H29" s="1">
        <v>10</v>
      </c>
      <c r="I29" s="3">
        <v>9.5</v>
      </c>
      <c r="J29" s="1">
        <v>8</v>
      </c>
      <c r="K29" s="1">
        <v>3</v>
      </c>
      <c r="L29" s="3">
        <v>6.7796610169491525E-2</v>
      </c>
      <c r="M29" s="93">
        <v>2.5423728813559324E-2</v>
      </c>
      <c r="N29" s="3">
        <v>2.6666666666666665</v>
      </c>
      <c r="O29" s="3">
        <f t="shared" si="2"/>
        <v>1</v>
      </c>
      <c r="P29" s="46">
        <f t="shared" si="3"/>
        <v>20</v>
      </c>
      <c r="Q29" s="46">
        <f t="shared" si="4"/>
        <v>1</v>
      </c>
      <c r="R29" s="46">
        <f t="shared" si="5"/>
        <v>21</v>
      </c>
      <c r="S29" s="46">
        <f t="shared" si="6"/>
        <v>0</v>
      </c>
      <c r="T29" s="4"/>
      <c r="U29" s="259">
        <v>37877.243113425924</v>
      </c>
      <c r="V29" s="259">
        <v>40997.66170138889</v>
      </c>
      <c r="W29" s="131">
        <f t="shared" si="7"/>
        <v>3120.4185879629658</v>
      </c>
      <c r="X29" s="4">
        <f t="shared" si="8"/>
        <v>8.5490920218163442</v>
      </c>
      <c r="Y29" s="131">
        <f t="shared" si="9"/>
        <v>8</v>
      </c>
      <c r="Z29" s="148">
        <f t="shared" ca="1" si="10"/>
        <v>1</v>
      </c>
      <c r="AA29" s="331">
        <f t="shared" si="11"/>
        <v>1</v>
      </c>
    </row>
    <row r="30" spans="1:27">
      <c r="A30" s="262">
        <v>37877.243113425924</v>
      </c>
      <c r="B30" s="262">
        <v>40997.66170138889</v>
      </c>
      <c r="C30" t="s">
        <v>186</v>
      </c>
      <c r="D30">
        <v>118</v>
      </c>
      <c r="E30">
        <v>0</v>
      </c>
      <c r="F30" t="s">
        <v>46</v>
      </c>
      <c r="G30" s="1">
        <v>13</v>
      </c>
      <c r="H30" s="1">
        <v>16</v>
      </c>
      <c r="I30" s="3">
        <v>15.118644</v>
      </c>
      <c r="J30" s="1">
        <v>9</v>
      </c>
      <c r="K30" s="1">
        <v>8</v>
      </c>
      <c r="L30" s="3">
        <v>7.6271186440677971E-2</v>
      </c>
      <c r="M30" s="93">
        <v>6.7796610169491525E-2</v>
      </c>
      <c r="N30" s="3">
        <v>1.125</v>
      </c>
      <c r="O30" s="3">
        <f t="shared" si="2"/>
        <v>1.2307692307692308</v>
      </c>
      <c r="P30" s="46">
        <f t="shared" si="3"/>
        <v>20</v>
      </c>
      <c r="Q30" s="46">
        <f t="shared" si="4"/>
        <v>1</v>
      </c>
      <c r="R30" s="46">
        <f t="shared" si="5"/>
        <v>21</v>
      </c>
      <c r="S30" s="46">
        <f t="shared" si="6"/>
        <v>0</v>
      </c>
      <c r="T30" s="4"/>
      <c r="U30" s="259">
        <v>37877.243113425924</v>
      </c>
      <c r="V30" s="259">
        <v>40997.66170138889</v>
      </c>
      <c r="W30" s="131">
        <f t="shared" si="7"/>
        <v>3120.4185879629658</v>
      </c>
      <c r="X30" s="4">
        <f t="shared" si="8"/>
        <v>8.5490920218163442</v>
      </c>
      <c r="Y30" s="131">
        <f t="shared" si="9"/>
        <v>8</v>
      </c>
      <c r="Z30" s="148">
        <f t="shared" ca="1" si="10"/>
        <v>1</v>
      </c>
      <c r="AA30" s="331">
        <f t="shared" si="11"/>
        <v>1</v>
      </c>
    </row>
    <row r="31" spans="1:27">
      <c r="A31" s="262">
        <v>37877.243113425924</v>
      </c>
      <c r="B31" s="262">
        <v>40997.66170138889</v>
      </c>
      <c r="C31" t="s">
        <v>187</v>
      </c>
      <c r="D31">
        <v>118</v>
      </c>
      <c r="E31">
        <v>0</v>
      </c>
      <c r="F31" t="s">
        <v>46</v>
      </c>
      <c r="G31" s="1">
        <v>25</v>
      </c>
      <c r="H31" s="1">
        <v>29</v>
      </c>
      <c r="I31" s="3">
        <v>28.618645000000001</v>
      </c>
      <c r="J31" s="1">
        <v>9</v>
      </c>
      <c r="K31" s="1">
        <v>8</v>
      </c>
      <c r="L31" s="3">
        <v>7.6271186440677971E-2</v>
      </c>
      <c r="M31" s="93">
        <v>6.7796610169491525E-2</v>
      </c>
      <c r="N31" s="3">
        <v>1.125</v>
      </c>
      <c r="O31" s="3">
        <f t="shared" si="2"/>
        <v>1.1599999999999999</v>
      </c>
      <c r="P31" s="46">
        <f t="shared" si="3"/>
        <v>20</v>
      </c>
      <c r="Q31" s="46">
        <f t="shared" si="4"/>
        <v>1</v>
      </c>
      <c r="R31" s="46">
        <f t="shared" si="5"/>
        <v>21</v>
      </c>
      <c r="S31" s="46">
        <f t="shared" si="6"/>
        <v>0</v>
      </c>
      <c r="T31" s="4"/>
      <c r="U31" s="259">
        <v>37877.243113425924</v>
      </c>
      <c r="V31" s="259">
        <v>40997.66170138889</v>
      </c>
      <c r="W31" s="131">
        <f t="shared" si="7"/>
        <v>3120.4185879629658</v>
      </c>
      <c r="X31" s="4">
        <f t="shared" si="8"/>
        <v>8.5490920218163442</v>
      </c>
      <c r="Y31" s="131">
        <f t="shared" si="9"/>
        <v>8</v>
      </c>
      <c r="Z31" s="148">
        <f t="shared" ca="1" si="10"/>
        <v>1</v>
      </c>
      <c r="AA31" s="331">
        <f t="shared" si="11"/>
        <v>1</v>
      </c>
    </row>
    <row r="32" spans="1:27">
      <c r="A32" s="262">
        <v>37877.243113425924</v>
      </c>
      <c r="B32" s="262">
        <v>40997.66170138889</v>
      </c>
      <c r="C32" s="29" t="s">
        <v>188</v>
      </c>
      <c r="D32" s="29">
        <v>118</v>
      </c>
      <c r="E32" s="29">
        <v>0</v>
      </c>
      <c r="F32" s="29" t="s">
        <v>46</v>
      </c>
      <c r="G32" s="30">
        <v>11</v>
      </c>
      <c r="H32" s="30">
        <v>12</v>
      </c>
      <c r="I32" s="32">
        <v>14.059322</v>
      </c>
      <c r="J32" s="30">
        <v>12</v>
      </c>
      <c r="K32" s="30">
        <v>4</v>
      </c>
      <c r="L32" s="32">
        <v>0.10169491525423729</v>
      </c>
      <c r="M32" s="95">
        <v>3.3898305084745763E-2</v>
      </c>
      <c r="N32" s="32">
        <v>3</v>
      </c>
      <c r="O32" s="32">
        <f t="shared" si="2"/>
        <v>1.0909090909090908</v>
      </c>
      <c r="P32" s="33">
        <f t="shared" si="3"/>
        <v>20</v>
      </c>
      <c r="Q32" s="33">
        <f t="shared" si="4"/>
        <v>2</v>
      </c>
      <c r="R32" s="33">
        <f t="shared" si="5"/>
        <v>22</v>
      </c>
      <c r="S32" s="33">
        <f t="shared" si="6"/>
        <v>0</v>
      </c>
      <c r="T32" s="31"/>
      <c r="U32" s="272">
        <v>37877.243113425924</v>
      </c>
      <c r="V32" s="272">
        <v>40997.66170138889</v>
      </c>
      <c r="W32" s="273">
        <f t="shared" si="7"/>
        <v>3120.4185879629658</v>
      </c>
      <c r="X32" s="31">
        <f t="shared" si="8"/>
        <v>8.5490920218163442</v>
      </c>
      <c r="Y32" s="273">
        <f t="shared" si="9"/>
        <v>8</v>
      </c>
      <c r="Z32" s="148">
        <f t="shared" ca="1" si="10"/>
        <v>1</v>
      </c>
      <c r="AA32" s="331">
        <f t="shared" si="11"/>
        <v>0</v>
      </c>
    </row>
    <row r="33" spans="1:27">
      <c r="A33" s="262">
        <v>37877.243113425924</v>
      </c>
      <c r="B33" s="262">
        <v>40997.66170138889</v>
      </c>
      <c r="C33" s="29" t="s">
        <v>189</v>
      </c>
      <c r="D33" s="29">
        <v>118</v>
      </c>
      <c r="E33" s="29">
        <v>0</v>
      </c>
      <c r="F33" s="29" t="s">
        <v>46</v>
      </c>
      <c r="G33" s="30">
        <v>14</v>
      </c>
      <c r="H33" s="30">
        <v>18</v>
      </c>
      <c r="I33" s="32">
        <v>16.245761999999999</v>
      </c>
      <c r="J33" s="30">
        <v>18</v>
      </c>
      <c r="K33" s="30">
        <v>8</v>
      </c>
      <c r="L33" s="32">
        <v>0.15254237288135594</v>
      </c>
      <c r="M33" s="95">
        <v>6.7796610169491525E-2</v>
      </c>
      <c r="N33" s="32">
        <v>2.25</v>
      </c>
      <c r="O33" s="32">
        <f t="shared" si="2"/>
        <v>1.2857142857142858</v>
      </c>
      <c r="P33" s="33">
        <f t="shared" si="3"/>
        <v>20</v>
      </c>
      <c r="Q33" s="33">
        <f t="shared" si="4"/>
        <v>2</v>
      </c>
      <c r="R33" s="33">
        <f t="shared" si="5"/>
        <v>22</v>
      </c>
      <c r="S33" s="33">
        <f t="shared" si="6"/>
        <v>0</v>
      </c>
      <c r="T33" s="31"/>
      <c r="U33" s="272">
        <v>37877.243113425924</v>
      </c>
      <c r="V33" s="272">
        <v>40997.66170138889</v>
      </c>
      <c r="W33" s="273">
        <f t="shared" si="7"/>
        <v>3120.4185879629658</v>
      </c>
      <c r="X33" s="31">
        <f t="shared" si="8"/>
        <v>8.5490920218163442</v>
      </c>
      <c r="Y33" s="273">
        <f t="shared" si="9"/>
        <v>8</v>
      </c>
      <c r="Z33" s="148">
        <f t="shared" ca="1" si="10"/>
        <v>1</v>
      </c>
      <c r="AA33" s="331">
        <f t="shared" si="11"/>
        <v>0</v>
      </c>
    </row>
    <row r="34" spans="1:27">
      <c r="I34" s="36"/>
      <c r="J34" s="48">
        <f>SUM(J11:J33)</f>
        <v>76</v>
      </c>
      <c r="K34" s="48">
        <f>SUM(K11:K33)</f>
        <v>48</v>
      </c>
      <c r="U34" s="260"/>
      <c r="V34" s="260"/>
      <c r="W34" s="131"/>
      <c r="X34" s="4"/>
      <c r="Y34" s="131"/>
    </row>
    <row r="35" spans="1:27">
      <c r="C35" s="91"/>
      <c r="D35" s="90" t="str">
        <f>ADDRESS($D$1,COLUMN(D37))</f>
        <v>$D$11</v>
      </c>
      <c r="E35" s="90" t="str">
        <f t="shared" ref="E35:O35" si="12">ADDRESS($D$1,COLUMN(E37))</f>
        <v>$E$11</v>
      </c>
      <c r="F35" s="90" t="str">
        <f t="shared" si="12"/>
        <v>$F$11</v>
      </c>
      <c r="G35" s="90" t="str">
        <f t="shared" si="12"/>
        <v>$G$11</v>
      </c>
      <c r="H35" s="90" t="str">
        <f t="shared" si="12"/>
        <v>$H$11</v>
      </c>
      <c r="I35" s="90" t="str">
        <f t="shared" si="12"/>
        <v>$I$11</v>
      </c>
      <c r="J35" s="90" t="str">
        <f t="shared" si="12"/>
        <v>$J$11</v>
      </c>
      <c r="K35" s="90" t="str">
        <f t="shared" si="12"/>
        <v>$K$11</v>
      </c>
      <c r="L35" s="90" t="str">
        <f t="shared" si="12"/>
        <v>$L$11</v>
      </c>
      <c r="M35" s="90" t="str">
        <f t="shared" si="12"/>
        <v>$M$11</v>
      </c>
      <c r="N35" s="90" t="str">
        <f t="shared" si="12"/>
        <v>$N$11</v>
      </c>
      <c r="O35" s="90" t="str">
        <f t="shared" si="12"/>
        <v>$O$11</v>
      </c>
      <c r="P35" s="90" t="str">
        <f t="shared" ref="P35:R35" si="13">ADDRESS($D$1,COLUMN(P37))</f>
        <v>$P$11</v>
      </c>
      <c r="Q35" s="90" t="str">
        <f t="shared" si="13"/>
        <v>$Q$11</v>
      </c>
      <c r="R35" s="90" t="str">
        <f t="shared" si="13"/>
        <v>$R$11</v>
      </c>
      <c r="S35" s="90" t="str">
        <f t="shared" ref="S35:T35" si="14">ADDRESS($D$1,COLUMN(S37))</f>
        <v>$S$11</v>
      </c>
      <c r="T35" s="90" t="str">
        <f t="shared" si="14"/>
        <v>$T$11</v>
      </c>
      <c r="U35" s="260"/>
      <c r="V35" s="260"/>
      <c r="W35" s="90" t="str">
        <f t="shared" ref="W35:Y35" si="15">ADDRESS($D$1,COLUMN(W37))</f>
        <v>$W$11</v>
      </c>
      <c r="X35" s="90" t="str">
        <f t="shared" si="15"/>
        <v>$X$11</v>
      </c>
      <c r="Y35" s="90" t="str">
        <f t="shared" si="15"/>
        <v>$Y$11</v>
      </c>
    </row>
    <row r="36" spans="1:27">
      <c r="C36" s="88"/>
      <c r="D36" s="90" t="str">
        <f>ADDRESS($D$2,COLUMN(D37))</f>
        <v>$D$33</v>
      </c>
      <c r="E36" s="90" t="str">
        <f t="shared" ref="E36:T36" si="16">ADDRESS($D$2,COLUMN(E37))</f>
        <v>$E$33</v>
      </c>
      <c r="F36" s="90" t="str">
        <f t="shared" si="16"/>
        <v>$F$33</v>
      </c>
      <c r="G36" s="90" t="str">
        <f t="shared" si="16"/>
        <v>$G$33</v>
      </c>
      <c r="H36" s="90" t="str">
        <f t="shared" si="16"/>
        <v>$H$33</v>
      </c>
      <c r="I36" s="90" t="str">
        <f t="shared" si="16"/>
        <v>$I$33</v>
      </c>
      <c r="J36" s="90" t="str">
        <f t="shared" si="16"/>
        <v>$J$33</v>
      </c>
      <c r="K36" s="90" t="str">
        <f t="shared" si="16"/>
        <v>$K$33</v>
      </c>
      <c r="L36" s="90" t="str">
        <f t="shared" si="16"/>
        <v>$L$33</v>
      </c>
      <c r="M36" s="90" t="str">
        <f t="shared" si="16"/>
        <v>$M$33</v>
      </c>
      <c r="N36" s="90" t="str">
        <f t="shared" si="16"/>
        <v>$N$33</v>
      </c>
      <c r="O36" s="90" t="str">
        <f t="shared" si="16"/>
        <v>$O$33</v>
      </c>
      <c r="P36" s="90" t="str">
        <f t="shared" si="16"/>
        <v>$P$33</v>
      </c>
      <c r="Q36" s="90" t="str">
        <f t="shared" si="16"/>
        <v>$Q$33</v>
      </c>
      <c r="R36" s="90" t="str">
        <f t="shared" si="16"/>
        <v>$R$33</v>
      </c>
      <c r="S36" s="90" t="str">
        <f t="shared" si="16"/>
        <v>$S$33</v>
      </c>
      <c r="T36" s="90" t="str">
        <f t="shared" si="16"/>
        <v>$T$33</v>
      </c>
      <c r="U36" s="260"/>
      <c r="V36" s="260"/>
      <c r="W36" s="90" t="str">
        <f t="shared" ref="W36:Y36" si="17">ADDRESS($D$2,COLUMN(W37))</f>
        <v>$W$33</v>
      </c>
      <c r="X36" s="90" t="str">
        <f t="shared" si="17"/>
        <v>$X$33</v>
      </c>
      <c r="Y36" s="90" t="str">
        <f t="shared" si="17"/>
        <v>$Y$33</v>
      </c>
    </row>
    <row r="37" spans="1:27">
      <c r="C37" s="89"/>
      <c r="D37" s="12" t="s">
        <v>17</v>
      </c>
      <c r="E37" s="12" t="s">
        <v>18</v>
      </c>
      <c r="F37" s="12" t="s">
        <v>19</v>
      </c>
      <c r="G37" s="13" t="s">
        <v>20</v>
      </c>
      <c r="H37" s="13" t="s">
        <v>21</v>
      </c>
      <c r="I37" s="14" t="s">
        <v>22</v>
      </c>
      <c r="J37" s="12" t="s">
        <v>23</v>
      </c>
      <c r="K37" s="15" t="s">
        <v>24</v>
      </c>
      <c r="L37" s="16" t="s">
        <v>25</v>
      </c>
      <c r="M37" s="16" t="s">
        <v>26</v>
      </c>
      <c r="N37" s="16" t="s">
        <v>27</v>
      </c>
      <c r="O37" s="15" t="s">
        <v>28</v>
      </c>
      <c r="P37" s="15" t="s">
        <v>658</v>
      </c>
      <c r="Q37" s="15" t="s">
        <v>659</v>
      </c>
      <c r="R37" s="15" t="s">
        <v>29</v>
      </c>
      <c r="S37" s="15" t="s">
        <v>671</v>
      </c>
      <c r="T37" s="15" t="s">
        <v>672</v>
      </c>
      <c r="U37" s="260"/>
      <c r="V37" s="260"/>
      <c r="W37" s="13" t="s">
        <v>822</v>
      </c>
      <c r="X37" s="13" t="s">
        <v>823</v>
      </c>
      <c r="Y37" s="13" t="s">
        <v>824</v>
      </c>
    </row>
    <row r="38" spans="1:27">
      <c r="C38" t="s">
        <v>646</v>
      </c>
      <c r="D38" s="1">
        <f ca="1">MAX(INDIRECT(CONCATENATE(D35,":",D36)))</f>
        <v>118</v>
      </c>
      <c r="E38" s="1">
        <f t="shared" ref="E38:O38" ca="1" si="18">MAX(INDIRECT(CONCATENATE(E35,":",E36)))</f>
        <v>71</v>
      </c>
      <c r="F38" s="1">
        <f t="shared" ca="1" si="18"/>
        <v>87</v>
      </c>
      <c r="G38" s="5">
        <f t="shared" ca="1" si="18"/>
        <v>25</v>
      </c>
      <c r="H38" s="5">
        <f t="shared" ca="1" si="18"/>
        <v>29</v>
      </c>
      <c r="I38" s="3">
        <f t="shared" ca="1" si="18"/>
        <v>28.618645000000001</v>
      </c>
      <c r="J38" s="5">
        <f t="shared" ca="1" si="18"/>
        <v>18</v>
      </c>
      <c r="K38" s="5">
        <f t="shared" ca="1" si="18"/>
        <v>8</v>
      </c>
      <c r="L38" s="3">
        <f t="shared" ca="1" si="18"/>
        <v>0.15254237288135594</v>
      </c>
      <c r="M38" s="3">
        <f t="shared" ca="1" si="18"/>
        <v>6.7796610169491525E-2</v>
      </c>
      <c r="N38" s="3">
        <f t="shared" ca="1" si="18"/>
        <v>3</v>
      </c>
      <c r="O38" s="3">
        <f t="shared" ca="1" si="18"/>
        <v>1.75</v>
      </c>
      <c r="P38" s="3">
        <f t="shared" ref="P38:R38" ca="1" si="19">MAX(INDIRECT(CONCATENATE(P35,":",P36)))</f>
        <v>20</v>
      </c>
      <c r="Q38" s="3">
        <f t="shared" ca="1" si="19"/>
        <v>2</v>
      </c>
      <c r="R38" s="3">
        <f t="shared" ca="1" si="19"/>
        <v>22</v>
      </c>
      <c r="S38" s="3">
        <f t="shared" ref="S38:T38" ca="1" si="20">MAX(INDIRECT(CONCATENATE(S35,":",S36)))</f>
        <v>6</v>
      </c>
      <c r="T38" s="3">
        <f t="shared" ca="1" si="20"/>
        <v>6</v>
      </c>
      <c r="U38" s="260"/>
      <c r="V38" s="260"/>
      <c r="W38" s="3">
        <f ca="1">MAX(INDIRECT(CONCATENATE(W35,":",W36)))</f>
        <v>3120.4185879629658</v>
      </c>
      <c r="X38" s="3">
        <f t="shared" ref="X38:Y38" ca="1" si="21">MAX(INDIRECT(CONCATENATE(X35,":",X36)))</f>
        <v>8.5490920218163442</v>
      </c>
      <c r="Y38" s="3">
        <f t="shared" ca="1" si="21"/>
        <v>8</v>
      </c>
    </row>
    <row r="39" spans="1:27">
      <c r="C39" t="s">
        <v>647</v>
      </c>
      <c r="D39" s="1">
        <f ca="1">MIN(INDIRECT(CONCATENATE(D35,":",D36)))</f>
        <v>47</v>
      </c>
      <c r="E39" s="1">
        <f t="shared" ref="E39:O39" ca="1" si="22">MIN(INDIRECT(CONCATENATE(E35,":",E36)))</f>
        <v>0</v>
      </c>
      <c r="F39" s="1">
        <f t="shared" ca="1" si="22"/>
        <v>87</v>
      </c>
      <c r="G39" s="5">
        <f t="shared" ca="1" si="22"/>
        <v>2</v>
      </c>
      <c r="H39" s="5">
        <f t="shared" ca="1" si="22"/>
        <v>2</v>
      </c>
      <c r="I39" s="3">
        <f t="shared" ca="1" si="22"/>
        <v>2</v>
      </c>
      <c r="J39" s="5">
        <f t="shared" ca="1" si="22"/>
        <v>0</v>
      </c>
      <c r="K39" s="5">
        <f t="shared" ca="1" si="22"/>
        <v>0</v>
      </c>
      <c r="L39" s="3">
        <f t="shared" ca="1" si="22"/>
        <v>0</v>
      </c>
      <c r="M39" s="3">
        <f t="shared" ca="1" si="22"/>
        <v>0</v>
      </c>
      <c r="N39" s="3">
        <f t="shared" ca="1" si="22"/>
        <v>1</v>
      </c>
      <c r="O39" s="3">
        <f t="shared" ca="1" si="22"/>
        <v>0.66666666666666663</v>
      </c>
      <c r="P39" s="3">
        <f t="shared" ref="P39:R39" ca="1" si="23">MIN(INDIRECT(CONCATENATE(P35,":",P36)))</f>
        <v>10</v>
      </c>
      <c r="Q39" s="3">
        <f t="shared" ca="1" si="23"/>
        <v>0</v>
      </c>
      <c r="R39" s="3">
        <f t="shared" ca="1" si="23"/>
        <v>10</v>
      </c>
      <c r="S39" s="3">
        <f t="shared" ref="S39:T39" ca="1" si="24">MIN(INDIRECT(CONCATENATE(S35,":",S36)))</f>
        <v>0</v>
      </c>
      <c r="T39" s="3">
        <f t="shared" ca="1" si="24"/>
        <v>6</v>
      </c>
      <c r="U39" s="260"/>
      <c r="V39" s="260"/>
      <c r="W39" s="3">
        <f ca="1">MIN(INDIRECT(CONCATENATE(W35,":",W36)))</f>
        <v>1273.930266203708</v>
      </c>
      <c r="X39" s="3">
        <f t="shared" ref="X39:Y39" ca="1" si="25">MIN(INDIRECT(CONCATENATE(X35,":",X36)))</f>
        <v>3.4902199074074192</v>
      </c>
      <c r="Y39" s="3">
        <f t="shared" ca="1" si="25"/>
        <v>3</v>
      </c>
    </row>
    <row r="40" spans="1:27">
      <c r="C40" t="s">
        <v>648</v>
      </c>
      <c r="D40" s="1">
        <f ca="1">SUM(INDIRECT(CONCATENATE(D35,":",D36)))</f>
        <v>2301</v>
      </c>
      <c r="E40" s="1">
        <f t="shared" ref="E40:O40" ca="1" si="26">SUM(INDIRECT(CONCATENATE(E35,":",E36)))</f>
        <v>383</v>
      </c>
      <c r="F40" s="1">
        <f t="shared" ca="1" si="26"/>
        <v>87</v>
      </c>
      <c r="G40" s="5">
        <f t="shared" ca="1" si="26"/>
        <v>150</v>
      </c>
      <c r="H40" s="5">
        <f t="shared" ca="1" si="26"/>
        <v>172</v>
      </c>
      <c r="I40" s="3">
        <f t="shared" ca="1" si="26"/>
        <v>166.79989370000004</v>
      </c>
      <c r="J40" s="5">
        <f t="shared" ca="1" si="26"/>
        <v>76</v>
      </c>
      <c r="K40" s="5">
        <f t="shared" ca="1" si="26"/>
        <v>48</v>
      </c>
      <c r="L40" s="3">
        <f t="shared" ca="1" si="26"/>
        <v>0.68665294733282145</v>
      </c>
      <c r="M40" s="3">
        <f t="shared" ca="1" si="26"/>
        <v>0.44884638228349949</v>
      </c>
      <c r="N40" s="3">
        <f t="shared" ca="1" si="26"/>
        <v>22</v>
      </c>
      <c r="O40" s="3">
        <f t="shared" ca="1" si="26"/>
        <v>25.463821178821174</v>
      </c>
      <c r="P40" s="3">
        <f t="shared" ref="P40:R40" ca="1" si="27">SUM(INDIRECT(CONCATENATE(P35,":",P36)))</f>
        <v>450</v>
      </c>
      <c r="Q40" s="3">
        <f t="shared" ca="1" si="27"/>
        <v>17</v>
      </c>
      <c r="R40" s="3">
        <f t="shared" ca="1" si="27"/>
        <v>467</v>
      </c>
      <c r="S40" s="3">
        <f t="shared" ref="S40:T40" ca="1" si="28">SUM(INDIRECT(CONCATENATE(S35,":",S36)))</f>
        <v>30</v>
      </c>
      <c r="T40" s="3">
        <f t="shared" ca="1" si="28"/>
        <v>6</v>
      </c>
      <c r="U40" s="260"/>
      <c r="V40" s="260"/>
      <c r="W40" s="3">
        <f ca="1">SUM(INDIRECT(CONCATENATE(W35,":",W36)))</f>
        <v>62953.506273148181</v>
      </c>
      <c r="X40" s="3">
        <f t="shared" ref="X40:Y40" ca="1" si="29">SUM(INDIRECT(CONCATENATE(X35,":",X36)))</f>
        <v>172.47535965246072</v>
      </c>
      <c r="Y40" s="3">
        <f t="shared" ca="1" si="29"/>
        <v>161</v>
      </c>
    </row>
    <row r="41" spans="1:27">
      <c r="C41" t="s">
        <v>650</v>
      </c>
      <c r="D41" s="3">
        <f ca="1">AVERAGE(INDIRECT(CONCATENATE(D35,":",D36)))</f>
        <v>100.04347826086956</v>
      </c>
      <c r="E41" s="3">
        <f t="shared" ref="E41:O41" ca="1" si="30">AVERAGE(INDIRECT(CONCATENATE(E35,":",E36)))</f>
        <v>16.652173913043477</v>
      </c>
      <c r="F41" s="3">
        <f t="shared" ca="1" si="30"/>
        <v>87</v>
      </c>
      <c r="G41" s="3">
        <f t="shared" ca="1" si="30"/>
        <v>6.5217391304347823</v>
      </c>
      <c r="H41" s="3">
        <f t="shared" ca="1" si="30"/>
        <v>7.4782608695652177</v>
      </c>
      <c r="I41" s="3">
        <f t="shared" ca="1" si="30"/>
        <v>7.2521692913043498</v>
      </c>
      <c r="J41" s="3">
        <f t="shared" ca="1" si="30"/>
        <v>3.3043478260869565</v>
      </c>
      <c r="K41" s="3">
        <f t="shared" ca="1" si="30"/>
        <v>2.0869565217391304</v>
      </c>
      <c r="L41" s="3">
        <f t="shared" ca="1" si="30"/>
        <v>2.9854475970992236E-2</v>
      </c>
      <c r="M41" s="3">
        <f t="shared" ca="1" si="30"/>
        <v>1.9515060099282586E-2</v>
      </c>
      <c r="N41" s="3">
        <f t="shared" ca="1" si="30"/>
        <v>1.4666666666666666</v>
      </c>
      <c r="O41" s="3">
        <f t="shared" ca="1" si="30"/>
        <v>1.1071226599487467</v>
      </c>
      <c r="P41" s="3">
        <f t="shared" ref="P41:R41" ca="1" si="31">AVERAGE(INDIRECT(CONCATENATE(P35,":",P36)))</f>
        <v>19.565217391304348</v>
      </c>
      <c r="Q41" s="3">
        <f t="shared" ca="1" si="31"/>
        <v>0.73913043478260865</v>
      </c>
      <c r="R41" s="3">
        <f t="shared" ca="1" si="31"/>
        <v>20.304347826086957</v>
      </c>
      <c r="S41" s="3">
        <f t="shared" ref="S41:T41" ca="1" si="32">AVERAGE(INDIRECT(CONCATENATE(S35,":",S36)))</f>
        <v>1.3043478260869565</v>
      </c>
      <c r="T41" s="3">
        <f t="shared" ca="1" si="32"/>
        <v>6</v>
      </c>
      <c r="U41" s="260"/>
      <c r="V41" s="260"/>
      <c r="W41" s="3">
        <f ca="1">AVERAGE(INDIRECT(CONCATENATE(W35,":",W36)))</f>
        <v>2737.108968397747</v>
      </c>
      <c r="X41" s="3">
        <f t="shared" ref="X41" ca="1" si="33">AVERAGE(INDIRECT(CONCATENATE(X35,":",X36)))</f>
        <v>7.4989286805417708</v>
      </c>
      <c r="Y41" s="3">
        <f ca="1">AVERAGE(INDIRECT(CONCATENATE(Y35,":",Y36)))</f>
        <v>7</v>
      </c>
    </row>
    <row r="42" spans="1:27">
      <c r="C42" s="84" t="s">
        <v>649</v>
      </c>
      <c r="D42" s="85">
        <f ca="1">COUNT(INDIRECT(CONCATENATE(D35,":",D36)))</f>
        <v>23</v>
      </c>
      <c r="E42" s="85">
        <f t="shared" ref="E42:O42" ca="1" si="34">COUNT(INDIRECT(CONCATENATE(E35,":",E36)))</f>
        <v>23</v>
      </c>
      <c r="F42" s="85">
        <f t="shared" ca="1" si="34"/>
        <v>1</v>
      </c>
      <c r="G42" s="91">
        <f t="shared" ca="1" si="34"/>
        <v>23</v>
      </c>
      <c r="H42" s="91">
        <f t="shared" ca="1" si="34"/>
        <v>23</v>
      </c>
      <c r="I42" s="86">
        <f t="shared" ca="1" si="34"/>
        <v>23</v>
      </c>
      <c r="J42" s="85">
        <f t="shared" ca="1" si="34"/>
        <v>23</v>
      </c>
      <c r="K42" s="85">
        <f t="shared" ca="1" si="34"/>
        <v>23</v>
      </c>
      <c r="L42" s="85">
        <f t="shared" ca="1" si="34"/>
        <v>23</v>
      </c>
      <c r="M42" s="85">
        <f t="shared" ca="1" si="34"/>
        <v>23</v>
      </c>
      <c r="N42" s="85">
        <f t="shared" ca="1" si="34"/>
        <v>15</v>
      </c>
      <c r="O42" s="85">
        <f t="shared" ca="1" si="34"/>
        <v>23</v>
      </c>
      <c r="P42" s="85">
        <f t="shared" ref="P42:R42" ca="1" si="35">COUNT(INDIRECT(CONCATENATE(P35,":",P36)))</f>
        <v>23</v>
      </c>
      <c r="Q42" s="85">
        <f t="shared" ca="1" si="35"/>
        <v>23</v>
      </c>
      <c r="R42" s="85">
        <f t="shared" ca="1" si="35"/>
        <v>23</v>
      </c>
      <c r="S42" s="85">
        <f t="shared" ref="S42:T42" ca="1" si="36">COUNT(INDIRECT(CONCATENATE(S35,":",S36)))</f>
        <v>23</v>
      </c>
      <c r="T42" s="85">
        <f t="shared" ca="1" si="36"/>
        <v>1</v>
      </c>
      <c r="U42" s="260"/>
      <c r="V42" s="260"/>
      <c r="W42" s="86">
        <f ca="1">COUNT(INDIRECT(CONCATENATE(W35,":",W36)))</f>
        <v>23</v>
      </c>
      <c r="X42" s="86">
        <f t="shared" ref="X42:Y42" ca="1" si="37">COUNT(INDIRECT(CONCATENATE(X35,":",X36)))</f>
        <v>23</v>
      </c>
      <c r="Y42" s="86">
        <f t="shared" ca="1" si="37"/>
        <v>23</v>
      </c>
    </row>
    <row r="43" spans="1:27">
      <c r="C43" s="4" t="s">
        <v>653</v>
      </c>
      <c r="D43" s="3">
        <f ca="1">MEDIAN(INDIRECT(CONCATENATE(D35,":",D36)))</f>
        <v>112</v>
      </c>
      <c r="E43" s="3">
        <f t="shared" ref="E43:O43" ca="1" si="38">MEDIAN(INDIRECT(CONCATENATE(E35,":",E36)))</f>
        <v>6</v>
      </c>
      <c r="F43" s="3">
        <f t="shared" ca="1" si="38"/>
        <v>87</v>
      </c>
      <c r="G43" s="3">
        <f t="shared" ca="1" si="38"/>
        <v>4</v>
      </c>
      <c r="H43" s="3">
        <f t="shared" ca="1" si="38"/>
        <v>4</v>
      </c>
      <c r="I43" s="3">
        <f t="shared" ca="1" si="38"/>
        <v>4</v>
      </c>
      <c r="J43" s="3">
        <f t="shared" ca="1" si="38"/>
        <v>1</v>
      </c>
      <c r="K43" s="3">
        <f t="shared" ca="1" si="38"/>
        <v>1</v>
      </c>
      <c r="L43" s="3">
        <f t="shared" ca="1" si="38"/>
        <v>1.6129032258064516E-2</v>
      </c>
      <c r="M43" s="3">
        <f t="shared" ca="1" si="38"/>
        <v>1.2048192771084338E-2</v>
      </c>
      <c r="N43" s="3">
        <f t="shared" ca="1" si="38"/>
        <v>1.125</v>
      </c>
      <c r="O43" s="3">
        <f t="shared" ca="1" si="38"/>
        <v>1</v>
      </c>
      <c r="P43" s="3">
        <f t="shared" ref="P43:R43" ca="1" si="39">MEDIAN(INDIRECT(CONCATENATE(P35,":",P36)))</f>
        <v>20</v>
      </c>
      <c r="Q43" s="3">
        <f t="shared" ca="1" si="39"/>
        <v>1</v>
      </c>
      <c r="R43" s="3">
        <f t="shared" ca="1" si="39"/>
        <v>21</v>
      </c>
      <c r="S43" s="3">
        <f t="shared" ref="S43:T43" ca="1" si="40">MEDIAN(INDIRECT(CONCATENATE(S35,":",S36)))</f>
        <v>1</v>
      </c>
      <c r="T43" s="3">
        <f t="shared" ca="1" si="40"/>
        <v>6</v>
      </c>
      <c r="U43" s="260"/>
      <c r="V43" s="260"/>
      <c r="W43" s="3">
        <f ca="1">MEDIAN(INDIRECT(CONCATENATE(W35,":",W36)))</f>
        <v>2951.0573379629641</v>
      </c>
      <c r="X43" s="3">
        <f t="shared" ref="X43:Y43" ca="1" si="41">MEDIAN(INDIRECT(CONCATENATE(X35,":",X36)))</f>
        <v>8.0850885971588049</v>
      </c>
      <c r="Y43" s="3">
        <f t="shared" ca="1" si="41"/>
        <v>8</v>
      </c>
    </row>
    <row r="44" spans="1:27">
      <c r="C44" s="4" t="s">
        <v>654</v>
      </c>
      <c r="D44" s="3">
        <f ca="1">STDEVP(INDIRECT(CONCATENATE(D35,":",D36)))</f>
        <v>21.642306115307072</v>
      </c>
      <c r="E44" s="3">
        <f t="shared" ref="E44:O44" ca="1" si="42">STDEVP(INDIRECT(CONCATENATE(E35,":",E36)))</f>
        <v>21.234935725688036</v>
      </c>
      <c r="F44" s="3">
        <f t="shared" ca="1" si="42"/>
        <v>0</v>
      </c>
      <c r="G44" s="3">
        <f t="shared" ca="1" si="42"/>
        <v>5.3476493431380172</v>
      </c>
      <c r="H44" s="3">
        <f t="shared" ca="1" si="42"/>
        <v>6.4664321539402465</v>
      </c>
      <c r="I44" s="3">
        <f t="shared" ca="1" si="42"/>
        <v>6.2982051665091481</v>
      </c>
      <c r="J44" s="3">
        <f t="shared" ca="1" si="42"/>
        <v>4.6758843163498582</v>
      </c>
      <c r="K44" s="3">
        <f t="shared" ca="1" si="42"/>
        <v>2.6525302682903731</v>
      </c>
      <c r="L44" s="3">
        <f t="shared" ca="1" si="42"/>
        <v>3.8949871392908363E-2</v>
      </c>
      <c r="M44" s="3">
        <f t="shared" ca="1" si="42"/>
        <v>2.2130530135063432E-2</v>
      </c>
      <c r="N44" s="3">
        <f t="shared" ca="1" si="42"/>
        <v>0.65655526409801512</v>
      </c>
      <c r="O44" s="3">
        <f t="shared" ca="1" si="42"/>
        <v>0.21497707763495549</v>
      </c>
      <c r="P44" s="3">
        <f t="shared" ref="P44:R44" ca="1" si="43">STDEVP(INDIRECT(CONCATENATE(P35,":",P36)))</f>
        <v>2.0393111999232301</v>
      </c>
      <c r="Q44" s="3">
        <f t="shared" ca="1" si="43"/>
        <v>0.60558209900800519</v>
      </c>
      <c r="R44" s="3">
        <f t="shared" ca="1" si="43"/>
        <v>2.2733767760698038</v>
      </c>
      <c r="S44" s="3">
        <f t="shared" ref="S44:T44" ca="1" si="44">STDEVP(INDIRECT(CONCATENATE(S35,":",S36)))</f>
        <v>1.5998582167803563</v>
      </c>
      <c r="T44" s="3">
        <f t="shared" ca="1" si="44"/>
        <v>0</v>
      </c>
      <c r="U44" s="260"/>
      <c r="V44" s="260"/>
      <c r="W44" s="3">
        <f ca="1">STDEVP(INDIRECT(CONCATENATE(W35,":",W36)))</f>
        <v>538.4916537390983</v>
      </c>
      <c r="X44" s="3">
        <f t="shared" ref="X44:Y44" ca="1" si="45">STDEVP(INDIRECT(CONCATENATE(X35,":",X36)))</f>
        <v>1.4753195992852022</v>
      </c>
      <c r="Y44" s="3">
        <f t="shared" ca="1" si="45"/>
        <v>1.4744195615489712</v>
      </c>
    </row>
    <row r="45" spans="1:27">
      <c r="C45" s="4" t="s">
        <v>655</v>
      </c>
      <c r="D45" s="3">
        <f ca="1">MODE(INDIRECT(CONCATENATE(D35,":",D36)))</f>
        <v>118</v>
      </c>
      <c r="E45" s="3">
        <f t="shared" ref="E45:O45" ca="1" si="46">MODE(INDIRECT(CONCATENATE(E35,":",E36)))</f>
        <v>0</v>
      </c>
      <c r="F45" s="3" t="e">
        <f t="shared" ca="1" si="46"/>
        <v>#N/A</v>
      </c>
      <c r="G45" s="3">
        <f t="shared" ca="1" si="46"/>
        <v>2</v>
      </c>
      <c r="H45" s="3">
        <f t="shared" ca="1" si="46"/>
        <v>2</v>
      </c>
      <c r="I45" s="3">
        <f t="shared" ca="1" si="46"/>
        <v>2</v>
      </c>
      <c r="J45" s="3">
        <f t="shared" ca="1" si="46"/>
        <v>0</v>
      </c>
      <c r="K45" s="3">
        <f t="shared" ca="1" si="46"/>
        <v>0</v>
      </c>
      <c r="L45" s="3">
        <f t="shared" ca="1" si="46"/>
        <v>0</v>
      </c>
      <c r="M45" s="3">
        <f t="shared" ca="1" si="46"/>
        <v>0</v>
      </c>
      <c r="N45" s="3">
        <f t="shared" ca="1" si="46"/>
        <v>1</v>
      </c>
      <c r="O45" s="3">
        <f t="shared" ca="1" si="46"/>
        <v>1</v>
      </c>
      <c r="P45" s="3">
        <f t="shared" ref="P45:R45" ca="1" si="47">MODE(INDIRECT(CONCATENATE(P35,":",P36)))</f>
        <v>20</v>
      </c>
      <c r="Q45" s="3">
        <f t="shared" ca="1" si="47"/>
        <v>1</v>
      </c>
      <c r="R45" s="3">
        <f t="shared" ca="1" si="47"/>
        <v>21</v>
      </c>
      <c r="S45" s="3">
        <f t="shared" ref="S45:T45" ca="1" si="48">MODE(INDIRECT(CONCATENATE(S35,":",S36)))</f>
        <v>1</v>
      </c>
      <c r="T45" s="3" t="e">
        <f t="shared" ca="1" si="48"/>
        <v>#N/A</v>
      </c>
      <c r="U45" s="260"/>
      <c r="V45" s="260"/>
      <c r="W45" s="3">
        <f ca="1">MODE(INDIRECT(CONCATENATE(W35,":",W36)))</f>
        <v>3120.4185879629658</v>
      </c>
      <c r="X45" s="3">
        <f t="shared" ref="X45:Y45" ca="1" si="49">MODE(INDIRECT(CONCATENATE(X35,":",X36)))</f>
        <v>8.5490920218163442</v>
      </c>
      <c r="Y45" s="3">
        <f t="shared" ca="1" si="49"/>
        <v>8</v>
      </c>
    </row>
  </sheetData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7"/>
  <sheetViews>
    <sheetView zoomScale="40" zoomScaleNormal="40" workbookViewId="0"/>
  </sheetViews>
  <sheetFormatPr defaultColWidth="9" defaultRowHeight="15"/>
  <cols>
    <col min="1" max="1" width="14.28515625" style="260" bestFit="1" customWidth="1"/>
    <col min="2" max="2" width="10.7109375" style="260" bestFit="1" customWidth="1"/>
    <col min="3" max="3" width="36.42578125" bestFit="1" customWidth="1"/>
    <col min="4" max="4" width="8.5703125" bestFit="1" customWidth="1"/>
    <col min="5" max="6" width="7.140625" bestFit="1" customWidth="1"/>
    <col min="7" max="8" width="18" bestFit="1" customWidth="1"/>
    <col min="9" max="9" width="15.140625" bestFit="1" customWidth="1"/>
    <col min="10" max="10" width="13.42578125" bestFit="1" customWidth="1"/>
    <col min="11" max="11" width="14.7109375" bestFit="1" customWidth="1"/>
    <col min="12" max="12" width="4.7109375" style="4" bestFit="1" customWidth="1"/>
    <col min="13" max="13" width="11.5703125" style="45" bestFit="1" customWidth="1"/>
    <col min="14" max="14" width="15.140625" style="4" bestFit="1" customWidth="1"/>
    <col min="15" max="15" width="11.7109375" bestFit="1" customWidth="1"/>
    <col min="21" max="21" width="12.28515625" customWidth="1"/>
    <col min="22" max="22" width="10.85546875" customWidth="1"/>
    <col min="23" max="23" width="14.140625" bestFit="1" customWidth="1"/>
    <col min="24" max="24" width="19.85546875" bestFit="1" customWidth="1"/>
    <col min="25" max="25" width="19.85546875" style="261" customWidth="1"/>
    <col min="26" max="26" width="9" style="340" customWidth="1"/>
    <col min="27" max="27" width="9" style="329"/>
    <col min="28" max="28" width="9" style="340"/>
  </cols>
  <sheetData>
    <row r="1" spans="1:33">
      <c r="C1" s="96" t="s">
        <v>651</v>
      </c>
      <c r="D1" s="97">
        <v>11</v>
      </c>
      <c r="E1" s="1"/>
      <c r="F1" s="1"/>
      <c r="I1" s="2" t="s">
        <v>0</v>
      </c>
      <c r="J1" s="1"/>
      <c r="K1" s="3"/>
      <c r="M1" s="4"/>
      <c r="O1" s="3"/>
      <c r="P1" s="5"/>
      <c r="Q1" s="5"/>
      <c r="R1" s="6" t="s">
        <v>1</v>
      </c>
      <c r="S1" s="7"/>
      <c r="T1" s="38" t="s">
        <v>119</v>
      </c>
      <c r="U1" s="39" t="s">
        <v>120</v>
      </c>
      <c r="V1" s="132" t="s">
        <v>121</v>
      </c>
      <c r="W1" s="130" t="s">
        <v>119</v>
      </c>
      <c r="Y1" s="344" t="s">
        <v>879</v>
      </c>
      <c r="Z1" s="344"/>
      <c r="AA1" s="329" t="s">
        <v>858</v>
      </c>
      <c r="AB1"/>
      <c r="AC1" s="134" t="s">
        <v>666</v>
      </c>
      <c r="AD1" s="134" t="s">
        <v>667</v>
      </c>
      <c r="AE1" s="136" t="s">
        <v>670</v>
      </c>
      <c r="AG1" s="139" t="s">
        <v>673</v>
      </c>
    </row>
    <row r="2" spans="1:33">
      <c r="C2" s="96" t="s">
        <v>652</v>
      </c>
      <c r="D2" s="97">
        <v>165</v>
      </c>
      <c r="E2" s="1"/>
      <c r="F2" s="1"/>
      <c r="I2" t="s">
        <v>2</v>
      </c>
      <c r="J2" s="1">
        <v>5</v>
      </c>
      <c r="K2" s="3"/>
      <c r="M2" s="4"/>
      <c r="O2" s="3"/>
      <c r="P2" s="8" t="s">
        <v>3</v>
      </c>
      <c r="Q2" s="9" t="s">
        <v>4</v>
      </c>
      <c r="R2" s="10">
        <v>10</v>
      </c>
      <c r="S2" s="7" t="s">
        <v>5</v>
      </c>
      <c r="T2" s="1">
        <v>37</v>
      </c>
      <c r="U2" s="40">
        <f>T2/$T$8</f>
        <v>0.23870967741935484</v>
      </c>
      <c r="V2" s="133">
        <f>U2+U5</f>
        <v>0.3032258064516129</v>
      </c>
      <c r="W2" s="129">
        <f>T2+T5</f>
        <v>47</v>
      </c>
      <c r="Y2" s="344" t="s">
        <v>877</v>
      </c>
      <c r="Z2" s="344">
        <f ca="1">W170</f>
        <v>4865.7516782407401</v>
      </c>
      <c r="AA2">
        <v>10</v>
      </c>
      <c r="AB2">
        <v>5</v>
      </c>
      <c r="AC2" s="135">
        <v>0</v>
      </c>
      <c r="AD2" s="135">
        <v>0</v>
      </c>
      <c r="AE2" s="135">
        <v>0</v>
      </c>
      <c r="AG2" s="135">
        <f>AD2-AC2+1</f>
        <v>1</v>
      </c>
    </row>
    <row r="3" spans="1:33">
      <c r="D3" s="1"/>
      <c r="E3" s="1"/>
      <c r="F3" s="1"/>
      <c r="I3" s="4" t="s">
        <v>6</v>
      </c>
      <c r="J3" s="3">
        <v>0</v>
      </c>
      <c r="K3" s="3"/>
      <c r="M3" s="4"/>
      <c r="O3" s="3"/>
      <c r="P3" s="8" t="s">
        <v>7</v>
      </c>
      <c r="Q3" s="9" t="s">
        <v>8</v>
      </c>
      <c r="R3" s="10">
        <v>11</v>
      </c>
      <c r="S3" s="7" t="s">
        <v>9</v>
      </c>
      <c r="T3" s="1">
        <v>31</v>
      </c>
      <c r="U3" s="40">
        <f t="shared" ref="U3:U8" si="0">T3/$T$8</f>
        <v>0.2</v>
      </c>
      <c r="V3" s="133">
        <f>U3+U6</f>
        <v>0.54838709677419351</v>
      </c>
      <c r="W3" s="129">
        <f>T3+T6</f>
        <v>85</v>
      </c>
      <c r="Y3" s="344" t="s">
        <v>878</v>
      </c>
      <c r="Z3" s="344">
        <f ca="1">X170</f>
        <v>13.330826515728056</v>
      </c>
      <c r="AA3">
        <v>11</v>
      </c>
      <c r="AB3">
        <v>4</v>
      </c>
      <c r="AC3" s="134">
        <v>1</v>
      </c>
      <c r="AD3" s="134">
        <v>59</v>
      </c>
      <c r="AE3" s="134">
        <v>1</v>
      </c>
      <c r="AG3" s="135">
        <f>AD3-AC3+1</f>
        <v>59</v>
      </c>
    </row>
    <row r="4" spans="1:33">
      <c r="D4" s="1"/>
      <c r="E4" s="1"/>
      <c r="F4" s="1"/>
      <c r="I4" t="s">
        <v>10</v>
      </c>
      <c r="J4" s="1">
        <v>0.1</v>
      </c>
      <c r="K4" s="3"/>
      <c r="M4" s="4"/>
      <c r="O4" s="3"/>
      <c r="P4" s="5"/>
      <c r="Q4" s="9" t="s">
        <v>11</v>
      </c>
      <c r="R4" s="10">
        <v>12</v>
      </c>
      <c r="S4" s="7" t="s">
        <v>12</v>
      </c>
      <c r="T4" s="1">
        <v>12</v>
      </c>
      <c r="U4" s="40">
        <f t="shared" si="0"/>
        <v>7.7419354838709681E-2</v>
      </c>
      <c r="V4" s="133">
        <f>U4+U7</f>
        <v>0.14838709677419354</v>
      </c>
      <c r="W4" s="129">
        <f>T4+T7</f>
        <v>23</v>
      </c>
      <c r="AA4">
        <v>12</v>
      </c>
      <c r="AB4">
        <v>3</v>
      </c>
      <c r="AC4" s="134">
        <v>60</v>
      </c>
      <c r="AD4" s="134">
        <v>116</v>
      </c>
      <c r="AE4" s="134">
        <v>2</v>
      </c>
      <c r="AG4" s="135">
        <f t="shared" ref="AG4:AG16" si="1">AD4-AC4+1</f>
        <v>57</v>
      </c>
    </row>
    <row r="5" spans="1:33">
      <c r="D5" s="1"/>
      <c r="E5" s="1"/>
      <c r="F5" s="1"/>
      <c r="I5" s="4"/>
      <c r="J5" s="1"/>
      <c r="K5" s="3"/>
      <c r="M5" s="4"/>
      <c r="O5" s="3"/>
      <c r="P5" s="5"/>
      <c r="Q5" s="5"/>
      <c r="R5" s="10">
        <v>20</v>
      </c>
      <c r="S5" s="7" t="s">
        <v>13</v>
      </c>
      <c r="T5" s="1">
        <v>10</v>
      </c>
      <c r="U5" s="40">
        <f t="shared" si="0"/>
        <v>6.4516129032258063E-2</v>
      </c>
      <c r="AA5">
        <v>20</v>
      </c>
      <c r="AB5">
        <v>2</v>
      </c>
      <c r="AC5" s="134">
        <v>117</v>
      </c>
      <c r="AD5" s="134">
        <v>158</v>
      </c>
      <c r="AE5" s="134">
        <v>3</v>
      </c>
      <c r="AG5" s="135">
        <f t="shared" si="1"/>
        <v>42</v>
      </c>
    </row>
    <row r="6" spans="1:33">
      <c r="D6" s="1"/>
      <c r="E6" s="1"/>
      <c r="F6" s="1"/>
      <c r="I6" s="4"/>
      <c r="J6" s="1"/>
      <c r="K6" s="3"/>
      <c r="M6" s="4"/>
      <c r="O6" s="3"/>
      <c r="P6" s="5"/>
      <c r="Q6" s="5"/>
      <c r="R6" s="10">
        <v>21</v>
      </c>
      <c r="S6" s="7" t="s">
        <v>14</v>
      </c>
      <c r="T6" s="1">
        <v>54</v>
      </c>
      <c r="U6" s="40">
        <f t="shared" si="0"/>
        <v>0.34838709677419355</v>
      </c>
      <c r="AA6">
        <v>21</v>
      </c>
      <c r="AB6">
        <v>1</v>
      </c>
      <c r="AC6" s="134">
        <v>159</v>
      </c>
      <c r="AD6" s="134">
        <v>241</v>
      </c>
      <c r="AE6" s="134">
        <v>4</v>
      </c>
      <c r="AG6" s="135">
        <f t="shared" si="1"/>
        <v>83</v>
      </c>
    </row>
    <row r="7" spans="1:33">
      <c r="D7" s="1"/>
      <c r="E7" s="1"/>
      <c r="F7" s="1"/>
      <c r="I7" s="4"/>
      <c r="J7" s="1"/>
      <c r="K7" s="3"/>
      <c r="M7" s="4"/>
      <c r="O7" s="3"/>
      <c r="P7" s="5"/>
      <c r="Q7" s="5"/>
      <c r="R7" s="10">
        <v>22</v>
      </c>
      <c r="S7" s="7" t="s">
        <v>15</v>
      </c>
      <c r="T7" s="41">
        <v>11</v>
      </c>
      <c r="U7" s="42">
        <f t="shared" si="0"/>
        <v>7.0967741935483872E-2</v>
      </c>
      <c r="V7" s="43"/>
      <c r="W7" s="43"/>
      <c r="AA7" s="329">
        <v>22</v>
      </c>
      <c r="AB7">
        <v>0</v>
      </c>
      <c r="AC7" s="134">
        <v>242</v>
      </c>
      <c r="AD7" s="134">
        <v>270</v>
      </c>
      <c r="AE7" s="134">
        <v>5</v>
      </c>
      <c r="AG7" s="135">
        <f t="shared" si="1"/>
        <v>29</v>
      </c>
    </row>
    <row r="8" spans="1:33">
      <c r="A8" s="240" t="s">
        <v>825</v>
      </c>
      <c r="B8" s="240"/>
      <c r="I8" s="4"/>
      <c r="L8"/>
      <c r="M8"/>
      <c r="N8"/>
      <c r="T8" s="1">
        <f>SUM(T2:T7)</f>
        <v>155</v>
      </c>
      <c r="U8" s="40">
        <f t="shared" si="0"/>
        <v>1</v>
      </c>
      <c r="W8" s="131">
        <f>SUM(W2:W4)</f>
        <v>155</v>
      </c>
      <c r="AC8" s="134">
        <v>271</v>
      </c>
      <c r="AD8" s="134">
        <v>290</v>
      </c>
      <c r="AE8" s="134">
        <v>6</v>
      </c>
      <c r="AG8" s="135">
        <f t="shared" si="1"/>
        <v>20</v>
      </c>
    </row>
    <row r="9" spans="1:33">
      <c r="A9" s="240"/>
      <c r="B9" s="240"/>
      <c r="AC9" s="134">
        <v>291</v>
      </c>
      <c r="AD9" s="134">
        <v>342</v>
      </c>
      <c r="AE9" s="134">
        <v>7</v>
      </c>
      <c r="AG9" s="135">
        <f t="shared" si="1"/>
        <v>52</v>
      </c>
    </row>
    <row r="10" spans="1:33">
      <c r="A10" s="240" t="s">
        <v>820</v>
      </c>
      <c r="B10" s="240" t="s">
        <v>821</v>
      </c>
      <c r="C10" s="11" t="s">
        <v>16</v>
      </c>
      <c r="D10" s="12" t="s">
        <v>17</v>
      </c>
      <c r="E10" s="12" t="s">
        <v>18</v>
      </c>
      <c r="F10" s="12" t="s">
        <v>19</v>
      </c>
      <c r="G10" s="13" t="s">
        <v>660</v>
      </c>
      <c r="H10" s="13" t="s">
        <v>661</v>
      </c>
      <c r="I10" s="14" t="s">
        <v>662</v>
      </c>
      <c r="J10" s="12" t="s">
        <v>663</v>
      </c>
      <c r="K10" s="15" t="s">
        <v>664</v>
      </c>
      <c r="L10" s="16" t="s">
        <v>25</v>
      </c>
      <c r="M10" s="16" t="s">
        <v>26</v>
      </c>
      <c r="N10" s="16" t="s">
        <v>27</v>
      </c>
      <c r="O10" s="15" t="s">
        <v>28</v>
      </c>
      <c r="P10" s="17" t="s">
        <v>665</v>
      </c>
      <c r="Q10" s="17" t="s">
        <v>659</v>
      </c>
      <c r="R10" s="17" t="s">
        <v>29</v>
      </c>
      <c r="S10" s="12" t="s">
        <v>671</v>
      </c>
      <c r="T10" s="12" t="s">
        <v>672</v>
      </c>
      <c r="U10" s="11" t="s">
        <v>820</v>
      </c>
      <c r="V10" s="11" t="s">
        <v>821</v>
      </c>
      <c r="W10" s="11" t="s">
        <v>822</v>
      </c>
      <c r="X10" s="11" t="s">
        <v>823</v>
      </c>
      <c r="Y10" s="11" t="s">
        <v>824</v>
      </c>
      <c r="Z10" s="342" t="s">
        <v>876</v>
      </c>
      <c r="AA10" s="347" t="s">
        <v>899</v>
      </c>
      <c r="AB10" s="347"/>
      <c r="AC10" s="134">
        <v>343</v>
      </c>
      <c r="AD10" s="134">
        <v>374</v>
      </c>
      <c r="AE10" s="134">
        <v>8</v>
      </c>
      <c r="AG10" s="135">
        <f t="shared" si="1"/>
        <v>32</v>
      </c>
    </row>
    <row r="11" spans="1:33">
      <c r="A11" s="262">
        <v>38278.306921296295</v>
      </c>
      <c r="B11" s="262">
        <v>38782.657789351855</v>
      </c>
      <c r="C11" s="49" t="s">
        <v>190</v>
      </c>
      <c r="D11" s="49">
        <v>43</v>
      </c>
      <c r="E11" s="49">
        <v>272</v>
      </c>
      <c r="F11" s="49">
        <v>314</v>
      </c>
      <c r="G11" s="98">
        <v>4</v>
      </c>
      <c r="H11" s="98">
        <v>4</v>
      </c>
      <c r="I11" s="99">
        <v>4</v>
      </c>
      <c r="J11" s="100">
        <v>0</v>
      </c>
      <c r="K11" s="101">
        <v>0</v>
      </c>
      <c r="L11" s="102">
        <v>0</v>
      </c>
      <c r="M11" s="103">
        <v>0</v>
      </c>
      <c r="N11" s="104"/>
      <c r="O11" s="99">
        <f t="shared" ref="O11:O74" si="2">H11/G11</f>
        <v>1</v>
      </c>
      <c r="P11" s="23">
        <f t="shared" ref="P11:P74" si="3">IF(ISNUMBER(F11),10,20)</f>
        <v>10</v>
      </c>
      <c r="Q11" s="23">
        <f t="shared" ref="Q11:Q74" si="4">IF(AND(J11&gt;$J$2,L11&gt;$J$4),2,(IF(J11&gt;$J$3,1,0)))</f>
        <v>0</v>
      </c>
      <c r="R11" s="23">
        <f t="shared" ref="R11:R74" si="5">P11+Q11</f>
        <v>10</v>
      </c>
      <c r="S11" s="23">
        <f>VLOOKUP(E11,$AC$2:$AE$16,3,TRUE)</f>
        <v>6</v>
      </c>
      <c r="T11" s="23">
        <f>VLOOKUP(F11,$AC$2:$AE$16,3,TRUE)</f>
        <v>7</v>
      </c>
      <c r="U11" s="271">
        <v>38278.306921296295</v>
      </c>
      <c r="V11" s="271">
        <v>38782.657789351855</v>
      </c>
      <c r="W11" s="266">
        <f>V11-U11</f>
        <v>504.35086805556057</v>
      </c>
      <c r="X11" s="21">
        <f>W11/365</f>
        <v>1.3817832001522208</v>
      </c>
      <c r="Y11" s="266">
        <f>TRUNC(X11)</f>
        <v>1</v>
      </c>
      <c r="Z11" s="345">
        <f ca="1">X11/$Z$3</f>
        <v>0.10365322799167456</v>
      </c>
      <c r="AA11" s="331">
        <f t="shared" ref="AA11:AA42" si="6">LOOKUP(R11,$AA$2:$AB$7)</f>
        <v>5</v>
      </c>
      <c r="AB11" s="331"/>
      <c r="AC11" s="134">
        <v>375</v>
      </c>
      <c r="AD11" s="134">
        <v>404</v>
      </c>
      <c r="AE11" s="134">
        <v>9</v>
      </c>
      <c r="AG11" s="135">
        <f t="shared" si="1"/>
        <v>30</v>
      </c>
    </row>
    <row r="12" spans="1:33">
      <c r="A12" s="262">
        <v>36443.766944444447</v>
      </c>
      <c r="B12" s="262">
        <v>36567.563356481478</v>
      </c>
      <c r="C12" s="49" t="s">
        <v>191</v>
      </c>
      <c r="D12" s="49">
        <v>29</v>
      </c>
      <c r="E12" s="49">
        <v>0</v>
      </c>
      <c r="F12" s="49">
        <v>28</v>
      </c>
      <c r="G12" s="98">
        <v>3</v>
      </c>
      <c r="H12" s="98">
        <v>3</v>
      </c>
      <c r="I12" s="99">
        <v>3</v>
      </c>
      <c r="J12" s="100">
        <v>0</v>
      </c>
      <c r="K12" s="101">
        <v>0</v>
      </c>
      <c r="L12" s="102">
        <v>0</v>
      </c>
      <c r="M12" s="103">
        <v>0</v>
      </c>
      <c r="N12" s="104"/>
      <c r="O12" s="99">
        <f t="shared" si="2"/>
        <v>1</v>
      </c>
      <c r="P12" s="23">
        <f t="shared" si="3"/>
        <v>10</v>
      </c>
      <c r="Q12" s="23">
        <f t="shared" si="4"/>
        <v>0</v>
      </c>
      <c r="R12" s="23">
        <f t="shared" si="5"/>
        <v>10</v>
      </c>
      <c r="S12" s="23">
        <f t="shared" ref="S12:S75" si="7">VLOOKUP(E12,$AC$2:$AE$16,3,TRUE)</f>
        <v>0</v>
      </c>
      <c r="T12" s="23">
        <f t="shared" ref="T12:T75" si="8">VLOOKUP(F12,$AC$2:$AE$16,3,TRUE)</f>
        <v>1</v>
      </c>
      <c r="U12" s="271">
        <v>36443.766944444447</v>
      </c>
      <c r="V12" s="271">
        <v>36567.563356481478</v>
      </c>
      <c r="W12" s="266">
        <f t="shared" ref="W12:W75" si="9">V12-U12</f>
        <v>123.79641203703068</v>
      </c>
      <c r="X12" s="21">
        <f t="shared" ref="X12:X75" si="10">W12/365</f>
        <v>0.33916825215624841</v>
      </c>
      <c r="Y12" s="266">
        <f t="shared" ref="Y12:Y75" si="11">TRUNC(X12)</f>
        <v>0</v>
      </c>
      <c r="Z12" s="345">
        <f t="shared" ref="Z12:Z75" ca="1" si="12">X12/$Z$3</f>
        <v>2.5442402371382514E-2</v>
      </c>
      <c r="AA12" s="331">
        <f t="shared" si="6"/>
        <v>5</v>
      </c>
      <c r="AB12" s="331"/>
      <c r="AC12" s="134">
        <v>405</v>
      </c>
      <c r="AD12" s="134">
        <v>428</v>
      </c>
      <c r="AE12" s="134">
        <v>10</v>
      </c>
      <c r="AG12" s="135">
        <f t="shared" si="1"/>
        <v>24</v>
      </c>
    </row>
    <row r="13" spans="1:33">
      <c r="A13" s="262">
        <v>37268.689282407409</v>
      </c>
      <c r="B13" s="262">
        <v>37511.696898148148</v>
      </c>
      <c r="C13" s="49" t="s">
        <v>192</v>
      </c>
      <c r="D13" s="49">
        <v>19</v>
      </c>
      <c r="E13" s="49">
        <v>126</v>
      </c>
      <c r="F13" s="49">
        <v>157</v>
      </c>
      <c r="G13" s="98">
        <v>9</v>
      </c>
      <c r="H13" s="98">
        <v>9</v>
      </c>
      <c r="I13" s="99">
        <v>9</v>
      </c>
      <c r="J13" s="100">
        <v>0</v>
      </c>
      <c r="K13" s="101">
        <v>0</v>
      </c>
      <c r="L13" s="102">
        <v>0</v>
      </c>
      <c r="M13" s="103">
        <v>0</v>
      </c>
      <c r="N13" s="104"/>
      <c r="O13" s="99">
        <f t="shared" si="2"/>
        <v>1</v>
      </c>
      <c r="P13" s="23">
        <f t="shared" si="3"/>
        <v>10</v>
      </c>
      <c r="Q13" s="23">
        <f t="shared" si="4"/>
        <v>0</v>
      </c>
      <c r="R13" s="23">
        <f t="shared" si="5"/>
        <v>10</v>
      </c>
      <c r="S13" s="23">
        <f t="shared" si="7"/>
        <v>3</v>
      </c>
      <c r="T13" s="23">
        <f t="shared" si="8"/>
        <v>3</v>
      </c>
      <c r="U13" s="271">
        <v>37268.689282407409</v>
      </c>
      <c r="V13" s="271">
        <v>37511.696898148148</v>
      </c>
      <c r="W13" s="266">
        <f t="shared" si="9"/>
        <v>243.0076157407384</v>
      </c>
      <c r="X13" s="21">
        <f t="shared" si="10"/>
        <v>0.66577428970065311</v>
      </c>
      <c r="Y13" s="266">
        <f t="shared" si="11"/>
        <v>0</v>
      </c>
      <c r="Z13" s="345">
        <f t="shared" ca="1" si="12"/>
        <v>4.994246147567484E-2</v>
      </c>
      <c r="AA13" s="331">
        <f t="shared" si="6"/>
        <v>5</v>
      </c>
      <c r="AB13" s="331"/>
      <c r="AC13" s="134">
        <v>429</v>
      </c>
      <c r="AD13" s="134">
        <v>449</v>
      </c>
      <c r="AE13" s="134">
        <v>11</v>
      </c>
      <c r="AG13" s="135">
        <f t="shared" si="1"/>
        <v>21</v>
      </c>
    </row>
    <row r="14" spans="1:33">
      <c r="A14" s="262">
        <v>37290.702002314814</v>
      </c>
      <c r="B14" s="262">
        <v>37508.693472222221</v>
      </c>
      <c r="C14" s="49" t="s">
        <v>193</v>
      </c>
      <c r="D14" s="49">
        <v>24</v>
      </c>
      <c r="E14" s="49">
        <v>133</v>
      </c>
      <c r="F14" s="49">
        <v>156</v>
      </c>
      <c r="G14" s="98">
        <v>7</v>
      </c>
      <c r="H14" s="98">
        <v>7</v>
      </c>
      <c r="I14" s="99">
        <v>7</v>
      </c>
      <c r="J14" s="100">
        <v>0</v>
      </c>
      <c r="K14" s="101">
        <v>0</v>
      </c>
      <c r="L14" s="102">
        <v>0</v>
      </c>
      <c r="M14" s="103">
        <v>0</v>
      </c>
      <c r="N14" s="104"/>
      <c r="O14" s="99">
        <f t="shared" si="2"/>
        <v>1</v>
      </c>
      <c r="P14" s="23">
        <f t="shared" si="3"/>
        <v>10</v>
      </c>
      <c r="Q14" s="23">
        <f t="shared" si="4"/>
        <v>0</v>
      </c>
      <c r="R14" s="23">
        <f t="shared" si="5"/>
        <v>10</v>
      </c>
      <c r="S14" s="23">
        <f t="shared" si="7"/>
        <v>3</v>
      </c>
      <c r="T14" s="23">
        <f t="shared" si="8"/>
        <v>3</v>
      </c>
      <c r="U14" s="271">
        <v>37290.702002314814</v>
      </c>
      <c r="V14" s="271">
        <v>37508.693472222221</v>
      </c>
      <c r="W14" s="266">
        <f t="shared" si="9"/>
        <v>217.99146990740701</v>
      </c>
      <c r="X14" s="21">
        <f t="shared" si="10"/>
        <v>0.59723690385590966</v>
      </c>
      <c r="Y14" s="266">
        <f t="shared" si="11"/>
        <v>0</v>
      </c>
      <c r="Z14" s="345">
        <f t="shared" ca="1" si="12"/>
        <v>4.4801190920253448E-2</v>
      </c>
      <c r="AA14" s="331">
        <f t="shared" si="6"/>
        <v>5</v>
      </c>
      <c r="AB14" s="331"/>
      <c r="AC14" s="134">
        <v>450</v>
      </c>
      <c r="AD14" s="134">
        <v>494</v>
      </c>
      <c r="AE14" s="134">
        <v>12</v>
      </c>
      <c r="AG14" s="135">
        <f t="shared" si="1"/>
        <v>45</v>
      </c>
    </row>
    <row r="15" spans="1:33">
      <c r="A15" s="262">
        <v>41061.458136574074</v>
      </c>
      <c r="B15" s="262">
        <v>41061.458136574074</v>
      </c>
      <c r="C15" s="49" t="s">
        <v>194</v>
      </c>
      <c r="D15" s="49">
        <v>1</v>
      </c>
      <c r="E15" s="49">
        <v>510</v>
      </c>
      <c r="F15" s="49">
        <v>510</v>
      </c>
      <c r="G15" s="98">
        <v>5</v>
      </c>
      <c r="H15" s="98">
        <v>5</v>
      </c>
      <c r="I15" s="99">
        <v>5</v>
      </c>
      <c r="J15" s="100">
        <v>0</v>
      </c>
      <c r="K15" s="101">
        <v>0</v>
      </c>
      <c r="L15" s="102">
        <v>0</v>
      </c>
      <c r="M15" s="103">
        <v>0</v>
      </c>
      <c r="N15" s="104"/>
      <c r="O15" s="99">
        <f t="shared" si="2"/>
        <v>1</v>
      </c>
      <c r="P15" s="23">
        <f t="shared" si="3"/>
        <v>10</v>
      </c>
      <c r="Q15" s="23">
        <f t="shared" si="4"/>
        <v>0</v>
      </c>
      <c r="R15" s="23">
        <f t="shared" si="5"/>
        <v>10</v>
      </c>
      <c r="S15" s="23">
        <f t="shared" si="7"/>
        <v>13</v>
      </c>
      <c r="T15" s="23">
        <f t="shared" si="8"/>
        <v>13</v>
      </c>
      <c r="U15" s="271">
        <v>41061.458136574074</v>
      </c>
      <c r="V15" s="271">
        <v>41061.458136574074</v>
      </c>
      <c r="W15" s="266">
        <f t="shared" si="9"/>
        <v>0</v>
      </c>
      <c r="X15" s="21">
        <f t="shared" si="10"/>
        <v>0</v>
      </c>
      <c r="Y15" s="266">
        <f t="shared" si="11"/>
        <v>0</v>
      </c>
      <c r="Z15" s="345">
        <f t="shared" ca="1" si="12"/>
        <v>0</v>
      </c>
      <c r="AA15" s="331">
        <f t="shared" si="6"/>
        <v>5</v>
      </c>
      <c r="AB15" s="331"/>
      <c r="AC15" s="134">
        <v>495</v>
      </c>
      <c r="AD15" s="134">
        <v>518</v>
      </c>
      <c r="AE15" s="134">
        <v>13</v>
      </c>
      <c r="AG15" s="135">
        <f t="shared" si="1"/>
        <v>24</v>
      </c>
    </row>
    <row r="16" spans="1:33">
      <c r="A16" s="262">
        <v>36443.766944444447</v>
      </c>
      <c r="B16" s="262">
        <v>36619.341192129628</v>
      </c>
      <c r="C16" s="49" t="s">
        <v>195</v>
      </c>
      <c r="D16" s="49">
        <v>33</v>
      </c>
      <c r="E16" s="49">
        <v>0</v>
      </c>
      <c r="F16" s="49">
        <v>32</v>
      </c>
      <c r="G16" s="98">
        <v>7</v>
      </c>
      <c r="H16" s="98">
        <v>7</v>
      </c>
      <c r="I16" s="99">
        <v>7</v>
      </c>
      <c r="J16" s="100">
        <v>0</v>
      </c>
      <c r="K16" s="101">
        <v>0</v>
      </c>
      <c r="L16" s="102">
        <v>0</v>
      </c>
      <c r="M16" s="103">
        <v>0</v>
      </c>
      <c r="N16" s="104"/>
      <c r="O16" s="99">
        <f t="shared" si="2"/>
        <v>1</v>
      </c>
      <c r="P16" s="23">
        <f t="shared" si="3"/>
        <v>10</v>
      </c>
      <c r="Q16" s="23">
        <f t="shared" si="4"/>
        <v>0</v>
      </c>
      <c r="R16" s="23">
        <f t="shared" si="5"/>
        <v>10</v>
      </c>
      <c r="S16" s="23">
        <f t="shared" si="7"/>
        <v>0</v>
      </c>
      <c r="T16" s="23">
        <f t="shared" si="8"/>
        <v>1</v>
      </c>
      <c r="U16" s="271">
        <v>36443.766944444447</v>
      </c>
      <c r="V16" s="271">
        <v>36619.341192129628</v>
      </c>
      <c r="W16" s="266">
        <f t="shared" si="9"/>
        <v>175.57424768518104</v>
      </c>
      <c r="X16" s="21">
        <f t="shared" si="10"/>
        <v>0.48102533612378368</v>
      </c>
      <c r="Y16" s="266">
        <f t="shared" si="11"/>
        <v>0</v>
      </c>
      <c r="Z16" s="345">
        <f t="shared" ca="1" si="12"/>
        <v>3.6083684350423244E-2</v>
      </c>
      <c r="AA16" s="331">
        <f t="shared" si="6"/>
        <v>5</v>
      </c>
      <c r="AB16" s="331"/>
      <c r="AC16" s="134">
        <v>519</v>
      </c>
      <c r="AD16" s="134">
        <v>528</v>
      </c>
      <c r="AE16" s="134">
        <v>14</v>
      </c>
      <c r="AG16" s="140">
        <f t="shared" si="1"/>
        <v>10</v>
      </c>
    </row>
    <row r="17" spans="1:33">
      <c r="A17" s="262">
        <v>36720.472905092596</v>
      </c>
      <c r="B17" s="262">
        <v>37036.543321759258</v>
      </c>
      <c r="C17" s="49" t="s">
        <v>196</v>
      </c>
      <c r="D17" s="49">
        <v>30</v>
      </c>
      <c r="E17" s="49">
        <v>49</v>
      </c>
      <c r="F17" s="49">
        <v>92</v>
      </c>
      <c r="G17" s="98">
        <v>3</v>
      </c>
      <c r="H17" s="98">
        <v>3</v>
      </c>
      <c r="I17" s="99">
        <v>3</v>
      </c>
      <c r="J17" s="100">
        <v>0</v>
      </c>
      <c r="K17" s="101">
        <v>0</v>
      </c>
      <c r="L17" s="102">
        <v>0</v>
      </c>
      <c r="M17" s="103">
        <v>0</v>
      </c>
      <c r="N17" s="104"/>
      <c r="O17" s="99">
        <f t="shared" si="2"/>
        <v>1</v>
      </c>
      <c r="P17" s="23">
        <f t="shared" si="3"/>
        <v>10</v>
      </c>
      <c r="Q17" s="23">
        <f t="shared" si="4"/>
        <v>0</v>
      </c>
      <c r="R17" s="23">
        <f t="shared" si="5"/>
        <v>10</v>
      </c>
      <c r="S17" s="23">
        <f t="shared" si="7"/>
        <v>1</v>
      </c>
      <c r="T17" s="23">
        <f t="shared" si="8"/>
        <v>2</v>
      </c>
      <c r="U17" s="271">
        <v>36720.472905092596</v>
      </c>
      <c r="V17" s="271">
        <v>37036.543321759258</v>
      </c>
      <c r="W17" s="266">
        <f t="shared" si="9"/>
        <v>316.07041666666191</v>
      </c>
      <c r="X17" s="21">
        <f t="shared" si="10"/>
        <v>0.86594634703195039</v>
      </c>
      <c r="Y17" s="266">
        <f t="shared" si="11"/>
        <v>0</v>
      </c>
      <c r="Z17" s="345">
        <f t="shared" ca="1" si="12"/>
        <v>6.495818890226232E-2</v>
      </c>
      <c r="AA17" s="331">
        <f t="shared" si="6"/>
        <v>5</v>
      </c>
      <c r="AB17" s="331"/>
      <c r="AG17" s="142">
        <f>AVERAGE(AG2:AG16)</f>
        <v>35.266666666666666</v>
      </c>
    </row>
    <row r="18" spans="1:33">
      <c r="A18" s="262">
        <v>36567.563356481478</v>
      </c>
      <c r="B18" s="262">
        <v>37036.543321759258</v>
      </c>
      <c r="C18" s="49" t="s">
        <v>197</v>
      </c>
      <c r="D18" s="49">
        <v>65</v>
      </c>
      <c r="E18" s="49">
        <v>28</v>
      </c>
      <c r="F18" s="49">
        <v>92</v>
      </c>
      <c r="G18" s="98">
        <v>16</v>
      </c>
      <c r="H18" s="98">
        <v>16</v>
      </c>
      <c r="I18" s="99">
        <v>16</v>
      </c>
      <c r="J18" s="100">
        <v>0</v>
      </c>
      <c r="K18" s="101">
        <v>0</v>
      </c>
      <c r="L18" s="102">
        <v>0</v>
      </c>
      <c r="M18" s="103">
        <v>0</v>
      </c>
      <c r="N18" s="104"/>
      <c r="O18" s="99">
        <f t="shared" si="2"/>
        <v>1</v>
      </c>
      <c r="P18" s="23">
        <f t="shared" si="3"/>
        <v>10</v>
      </c>
      <c r="Q18" s="23">
        <f t="shared" si="4"/>
        <v>0</v>
      </c>
      <c r="R18" s="23">
        <f t="shared" si="5"/>
        <v>10</v>
      </c>
      <c r="S18" s="23">
        <f t="shared" si="7"/>
        <v>1</v>
      </c>
      <c r="T18" s="23">
        <f t="shared" si="8"/>
        <v>2</v>
      </c>
      <c r="U18" s="271">
        <v>36567.563356481478</v>
      </c>
      <c r="V18" s="271">
        <v>37036.543321759258</v>
      </c>
      <c r="W18" s="266">
        <f t="shared" si="9"/>
        <v>468.97996527778014</v>
      </c>
      <c r="X18" s="21">
        <f t="shared" si="10"/>
        <v>1.2848766171993977</v>
      </c>
      <c r="Y18" s="266">
        <f t="shared" si="11"/>
        <v>1</v>
      </c>
      <c r="Z18" s="345">
        <f t="shared" ca="1" si="12"/>
        <v>9.6383867548157406E-2</v>
      </c>
      <c r="AA18" s="331">
        <f t="shared" si="6"/>
        <v>5</v>
      </c>
      <c r="AB18" s="331"/>
    </row>
    <row r="19" spans="1:33">
      <c r="A19" s="262">
        <v>36443.766944444447</v>
      </c>
      <c r="B19" s="262">
        <v>36443.766944444447</v>
      </c>
      <c r="C19" s="49" t="s">
        <v>198</v>
      </c>
      <c r="D19" s="49">
        <v>1</v>
      </c>
      <c r="E19" s="49">
        <v>0</v>
      </c>
      <c r="F19" s="49">
        <v>0</v>
      </c>
      <c r="G19" s="98">
        <v>3</v>
      </c>
      <c r="H19" s="98">
        <v>3</v>
      </c>
      <c r="I19" s="99">
        <v>3</v>
      </c>
      <c r="J19" s="100">
        <v>0</v>
      </c>
      <c r="K19" s="101">
        <v>0</v>
      </c>
      <c r="L19" s="102">
        <v>0</v>
      </c>
      <c r="M19" s="103">
        <v>0</v>
      </c>
      <c r="N19" s="104"/>
      <c r="O19" s="99">
        <f t="shared" si="2"/>
        <v>1</v>
      </c>
      <c r="P19" s="23">
        <f t="shared" si="3"/>
        <v>10</v>
      </c>
      <c r="Q19" s="23">
        <f t="shared" si="4"/>
        <v>0</v>
      </c>
      <c r="R19" s="23">
        <f t="shared" si="5"/>
        <v>10</v>
      </c>
      <c r="S19" s="23">
        <f t="shared" si="7"/>
        <v>0</v>
      </c>
      <c r="T19" s="23">
        <f t="shared" si="8"/>
        <v>0</v>
      </c>
      <c r="U19" s="271">
        <v>36443.766944444447</v>
      </c>
      <c r="V19" s="271">
        <v>36443.766944444447</v>
      </c>
      <c r="W19" s="266">
        <f t="shared" si="9"/>
        <v>0</v>
      </c>
      <c r="X19" s="21">
        <f t="shared" si="10"/>
        <v>0</v>
      </c>
      <c r="Y19" s="266">
        <f t="shared" si="11"/>
        <v>0</v>
      </c>
      <c r="Z19" s="345">
        <f t="shared" ca="1" si="12"/>
        <v>0</v>
      </c>
      <c r="AA19" s="331">
        <f t="shared" si="6"/>
        <v>5</v>
      </c>
      <c r="AB19" s="331"/>
    </row>
    <row r="20" spans="1:33">
      <c r="A20" s="262">
        <v>36773.98274305556</v>
      </c>
      <c r="B20" s="262">
        <v>36774.334699074076</v>
      </c>
      <c r="C20" s="49" t="s">
        <v>199</v>
      </c>
      <c r="D20" s="49">
        <v>2</v>
      </c>
      <c r="E20" s="49">
        <v>54</v>
      </c>
      <c r="F20" s="49">
        <v>55</v>
      </c>
      <c r="G20" s="98">
        <v>2</v>
      </c>
      <c r="H20" s="98">
        <v>2</v>
      </c>
      <c r="I20" s="99">
        <v>2</v>
      </c>
      <c r="J20" s="100">
        <v>0</v>
      </c>
      <c r="K20" s="101">
        <v>0</v>
      </c>
      <c r="L20" s="102">
        <v>0</v>
      </c>
      <c r="M20" s="103">
        <v>0</v>
      </c>
      <c r="N20" s="104"/>
      <c r="O20" s="99">
        <f t="shared" si="2"/>
        <v>1</v>
      </c>
      <c r="P20" s="23">
        <f t="shared" si="3"/>
        <v>10</v>
      </c>
      <c r="Q20" s="23">
        <f t="shared" si="4"/>
        <v>0</v>
      </c>
      <c r="R20" s="23">
        <f t="shared" si="5"/>
        <v>10</v>
      </c>
      <c r="S20" s="23">
        <f t="shared" si="7"/>
        <v>1</v>
      </c>
      <c r="T20" s="23">
        <f t="shared" si="8"/>
        <v>1</v>
      </c>
      <c r="U20" s="271">
        <v>36773.98274305556</v>
      </c>
      <c r="V20" s="271">
        <v>36774.334699074076</v>
      </c>
      <c r="W20" s="266">
        <f t="shared" si="9"/>
        <v>0.35195601851592073</v>
      </c>
      <c r="X20" s="21">
        <f t="shared" si="10"/>
        <v>9.642630644271801E-4</v>
      </c>
      <c r="Y20" s="266">
        <f t="shared" si="11"/>
        <v>0</v>
      </c>
      <c r="Z20" s="345">
        <f t="shared" ca="1" si="12"/>
        <v>7.2333329316791976E-5</v>
      </c>
      <c r="AA20" s="331">
        <f t="shared" si="6"/>
        <v>5</v>
      </c>
      <c r="AB20" s="331"/>
    </row>
    <row r="21" spans="1:33">
      <c r="A21" s="262">
        <v>36443.766944444447</v>
      </c>
      <c r="B21" s="262">
        <v>37470.542546296296</v>
      </c>
      <c r="C21" s="49" t="s">
        <v>200</v>
      </c>
      <c r="D21" s="49">
        <v>48</v>
      </c>
      <c r="E21" s="49">
        <v>0</v>
      </c>
      <c r="F21" s="49">
        <v>151</v>
      </c>
      <c r="G21" s="98">
        <v>2</v>
      </c>
      <c r="H21" s="98">
        <v>3</v>
      </c>
      <c r="I21" s="99">
        <v>2.3958333000000001</v>
      </c>
      <c r="J21" s="100">
        <v>0</v>
      </c>
      <c r="K21" s="101">
        <v>0</v>
      </c>
      <c r="L21" s="102">
        <v>0</v>
      </c>
      <c r="M21" s="103">
        <v>0</v>
      </c>
      <c r="N21" s="104"/>
      <c r="O21" s="99">
        <f t="shared" si="2"/>
        <v>1.5</v>
      </c>
      <c r="P21" s="23">
        <f t="shared" si="3"/>
        <v>10</v>
      </c>
      <c r="Q21" s="23">
        <f t="shared" si="4"/>
        <v>0</v>
      </c>
      <c r="R21" s="23">
        <f t="shared" si="5"/>
        <v>10</v>
      </c>
      <c r="S21" s="23">
        <f t="shared" si="7"/>
        <v>0</v>
      </c>
      <c r="T21" s="23">
        <f t="shared" si="8"/>
        <v>3</v>
      </c>
      <c r="U21" s="271">
        <v>36443.766944444447</v>
      </c>
      <c r="V21" s="271">
        <v>37470.542546296296</v>
      </c>
      <c r="W21" s="266">
        <f t="shared" si="9"/>
        <v>1026.7756018518485</v>
      </c>
      <c r="X21" s="21">
        <f t="shared" si="10"/>
        <v>2.8130838406899956</v>
      </c>
      <c r="Y21" s="266">
        <f t="shared" si="11"/>
        <v>2</v>
      </c>
      <c r="Z21" s="345">
        <f t="shared" ca="1" si="12"/>
        <v>0.21102096238151821</v>
      </c>
      <c r="AA21" s="331">
        <f t="shared" si="6"/>
        <v>5</v>
      </c>
      <c r="AB21" s="331"/>
    </row>
    <row r="22" spans="1:33">
      <c r="A22" s="262">
        <v>36982.594201388885</v>
      </c>
      <c r="B22" s="262">
        <v>36982.594201388885</v>
      </c>
      <c r="C22" s="49" t="s">
        <v>201</v>
      </c>
      <c r="D22" s="49">
        <v>1</v>
      </c>
      <c r="E22" s="49">
        <v>79</v>
      </c>
      <c r="F22" s="49">
        <v>79</v>
      </c>
      <c r="G22" s="98">
        <v>4</v>
      </c>
      <c r="H22" s="98">
        <v>4</v>
      </c>
      <c r="I22" s="99">
        <v>4</v>
      </c>
      <c r="J22" s="100">
        <v>0</v>
      </c>
      <c r="K22" s="101">
        <v>0</v>
      </c>
      <c r="L22" s="102">
        <v>0</v>
      </c>
      <c r="M22" s="103">
        <v>0</v>
      </c>
      <c r="N22" s="104"/>
      <c r="O22" s="99">
        <f t="shared" si="2"/>
        <v>1</v>
      </c>
      <c r="P22" s="23">
        <f t="shared" si="3"/>
        <v>10</v>
      </c>
      <c r="Q22" s="23">
        <f t="shared" si="4"/>
        <v>0</v>
      </c>
      <c r="R22" s="23">
        <f t="shared" si="5"/>
        <v>10</v>
      </c>
      <c r="S22" s="23">
        <f t="shared" si="7"/>
        <v>2</v>
      </c>
      <c r="T22" s="23">
        <f t="shared" si="8"/>
        <v>2</v>
      </c>
      <c r="U22" s="271">
        <v>36982.594201388885</v>
      </c>
      <c r="V22" s="271">
        <v>36982.594201388885</v>
      </c>
      <c r="W22" s="266">
        <f t="shared" si="9"/>
        <v>0</v>
      </c>
      <c r="X22" s="21">
        <f t="shared" si="10"/>
        <v>0</v>
      </c>
      <c r="Y22" s="266">
        <f t="shared" si="11"/>
        <v>0</v>
      </c>
      <c r="Z22" s="345">
        <f t="shared" ca="1" si="12"/>
        <v>0</v>
      </c>
      <c r="AA22" s="331">
        <f t="shared" si="6"/>
        <v>5</v>
      </c>
      <c r="AB22" s="331"/>
    </row>
    <row r="23" spans="1:33">
      <c r="A23" s="262">
        <v>36773.98274305556</v>
      </c>
      <c r="B23" s="262">
        <v>36774.334699074076</v>
      </c>
      <c r="C23" s="49" t="s">
        <v>202</v>
      </c>
      <c r="D23" s="49">
        <v>2</v>
      </c>
      <c r="E23" s="49">
        <v>54</v>
      </c>
      <c r="F23" s="49">
        <v>55</v>
      </c>
      <c r="G23" s="98">
        <v>2</v>
      </c>
      <c r="H23" s="98">
        <v>2</v>
      </c>
      <c r="I23" s="99">
        <v>2</v>
      </c>
      <c r="J23" s="100">
        <v>0</v>
      </c>
      <c r="K23" s="101">
        <v>0</v>
      </c>
      <c r="L23" s="102">
        <v>0</v>
      </c>
      <c r="M23" s="103">
        <v>0</v>
      </c>
      <c r="N23" s="104"/>
      <c r="O23" s="99">
        <f t="shared" si="2"/>
        <v>1</v>
      </c>
      <c r="P23" s="23">
        <f t="shared" si="3"/>
        <v>10</v>
      </c>
      <c r="Q23" s="23">
        <f t="shared" si="4"/>
        <v>0</v>
      </c>
      <c r="R23" s="23">
        <f t="shared" si="5"/>
        <v>10</v>
      </c>
      <c r="S23" s="23">
        <f t="shared" si="7"/>
        <v>1</v>
      </c>
      <c r="T23" s="23">
        <f t="shared" si="8"/>
        <v>1</v>
      </c>
      <c r="U23" s="271">
        <v>36773.98274305556</v>
      </c>
      <c r="V23" s="271">
        <v>36774.334699074076</v>
      </c>
      <c r="W23" s="266">
        <f t="shared" si="9"/>
        <v>0.35195601851592073</v>
      </c>
      <c r="X23" s="21">
        <f t="shared" si="10"/>
        <v>9.642630644271801E-4</v>
      </c>
      <c r="Y23" s="266">
        <f t="shared" si="11"/>
        <v>0</v>
      </c>
      <c r="Z23" s="345">
        <f t="shared" ca="1" si="12"/>
        <v>7.2333329316791976E-5</v>
      </c>
      <c r="AA23" s="331">
        <f t="shared" si="6"/>
        <v>5</v>
      </c>
      <c r="AB23" s="331"/>
    </row>
    <row r="24" spans="1:33">
      <c r="A24" s="262">
        <v>36538.63653935185</v>
      </c>
      <c r="B24" s="262">
        <v>36774.334699074076</v>
      </c>
      <c r="C24" s="49" t="s">
        <v>203</v>
      </c>
      <c r="D24" s="49">
        <v>43</v>
      </c>
      <c r="E24" s="49">
        <v>13</v>
      </c>
      <c r="F24" s="49">
        <v>55</v>
      </c>
      <c r="G24" s="98">
        <v>2</v>
      </c>
      <c r="H24" s="98">
        <v>2</v>
      </c>
      <c r="I24" s="99">
        <v>2</v>
      </c>
      <c r="J24" s="100">
        <v>0</v>
      </c>
      <c r="K24" s="101">
        <v>0</v>
      </c>
      <c r="L24" s="102">
        <v>0</v>
      </c>
      <c r="M24" s="103">
        <v>0</v>
      </c>
      <c r="N24" s="104"/>
      <c r="O24" s="99">
        <f t="shared" si="2"/>
        <v>1</v>
      </c>
      <c r="P24" s="23">
        <f t="shared" si="3"/>
        <v>10</v>
      </c>
      <c r="Q24" s="23">
        <f t="shared" si="4"/>
        <v>0</v>
      </c>
      <c r="R24" s="23">
        <f t="shared" si="5"/>
        <v>10</v>
      </c>
      <c r="S24" s="23">
        <f t="shared" si="7"/>
        <v>1</v>
      </c>
      <c r="T24" s="23">
        <f t="shared" si="8"/>
        <v>1</v>
      </c>
      <c r="U24" s="271">
        <v>36538.63653935185</v>
      </c>
      <c r="V24" s="271">
        <v>36774.334699074076</v>
      </c>
      <c r="W24" s="266">
        <f t="shared" si="9"/>
        <v>235.69815972222568</v>
      </c>
      <c r="X24" s="21">
        <f t="shared" si="10"/>
        <v>0.6457483828006183</v>
      </c>
      <c r="Y24" s="266">
        <f t="shared" si="11"/>
        <v>0</v>
      </c>
      <c r="Z24" s="345">
        <f t="shared" ca="1" si="12"/>
        <v>4.8440236022781302E-2</v>
      </c>
      <c r="AA24" s="331">
        <f t="shared" si="6"/>
        <v>5</v>
      </c>
      <c r="AB24" s="331"/>
    </row>
    <row r="25" spans="1:33">
      <c r="A25" s="262">
        <v>36676.462870370371</v>
      </c>
      <c r="B25" s="262">
        <v>37036.543321759258</v>
      </c>
      <c r="C25" s="49" t="s">
        <v>204</v>
      </c>
      <c r="D25" s="49">
        <v>54</v>
      </c>
      <c r="E25" s="49">
        <v>39</v>
      </c>
      <c r="F25" s="49">
        <v>92</v>
      </c>
      <c r="G25" s="98">
        <v>3</v>
      </c>
      <c r="H25" s="98">
        <v>3</v>
      </c>
      <c r="I25" s="99">
        <v>3</v>
      </c>
      <c r="J25" s="100">
        <v>0</v>
      </c>
      <c r="K25" s="101">
        <v>0</v>
      </c>
      <c r="L25" s="102">
        <v>0</v>
      </c>
      <c r="M25" s="103">
        <v>0</v>
      </c>
      <c r="N25" s="104"/>
      <c r="O25" s="99">
        <f t="shared" si="2"/>
        <v>1</v>
      </c>
      <c r="P25" s="23">
        <f t="shared" si="3"/>
        <v>10</v>
      </c>
      <c r="Q25" s="23">
        <f t="shared" si="4"/>
        <v>0</v>
      </c>
      <c r="R25" s="23">
        <f t="shared" si="5"/>
        <v>10</v>
      </c>
      <c r="S25" s="23">
        <f t="shared" si="7"/>
        <v>1</v>
      </c>
      <c r="T25" s="23">
        <f t="shared" si="8"/>
        <v>2</v>
      </c>
      <c r="U25" s="271">
        <v>36676.462870370371</v>
      </c>
      <c r="V25" s="271">
        <v>37036.543321759258</v>
      </c>
      <c r="W25" s="266">
        <f t="shared" si="9"/>
        <v>360.08045138888701</v>
      </c>
      <c r="X25" s="21">
        <f t="shared" si="10"/>
        <v>0.98652178462708773</v>
      </c>
      <c r="Y25" s="266">
        <f t="shared" si="11"/>
        <v>0</v>
      </c>
      <c r="Z25" s="345">
        <f t="shared" ca="1" si="12"/>
        <v>7.4003047257659813E-2</v>
      </c>
      <c r="AA25" s="331">
        <f t="shared" si="6"/>
        <v>5</v>
      </c>
      <c r="AB25" s="331"/>
    </row>
    <row r="26" spans="1:33">
      <c r="A26" s="262">
        <v>36956.859120370369</v>
      </c>
      <c r="B26" s="262">
        <v>37050.538877314815</v>
      </c>
      <c r="C26" s="49" t="s">
        <v>205</v>
      </c>
      <c r="D26" s="49">
        <v>20</v>
      </c>
      <c r="E26" s="49">
        <v>77</v>
      </c>
      <c r="F26" s="49">
        <v>97</v>
      </c>
      <c r="G26" s="98">
        <v>8</v>
      </c>
      <c r="H26" s="98">
        <v>8</v>
      </c>
      <c r="I26" s="99">
        <v>8</v>
      </c>
      <c r="J26" s="100">
        <v>0</v>
      </c>
      <c r="K26" s="101">
        <v>0</v>
      </c>
      <c r="L26" s="102">
        <v>0</v>
      </c>
      <c r="M26" s="103">
        <v>0</v>
      </c>
      <c r="N26" s="104"/>
      <c r="O26" s="99">
        <f t="shared" si="2"/>
        <v>1</v>
      </c>
      <c r="P26" s="23">
        <f t="shared" si="3"/>
        <v>10</v>
      </c>
      <c r="Q26" s="23">
        <f t="shared" si="4"/>
        <v>0</v>
      </c>
      <c r="R26" s="23">
        <f t="shared" si="5"/>
        <v>10</v>
      </c>
      <c r="S26" s="23">
        <f t="shared" si="7"/>
        <v>2</v>
      </c>
      <c r="T26" s="23">
        <f t="shared" si="8"/>
        <v>2</v>
      </c>
      <c r="U26" s="271">
        <v>36956.859120370369</v>
      </c>
      <c r="V26" s="271">
        <v>37050.538877314815</v>
      </c>
      <c r="W26" s="266">
        <f t="shared" si="9"/>
        <v>93.679756944446126</v>
      </c>
      <c r="X26" s="21">
        <f t="shared" si="10"/>
        <v>0.25665686834094831</v>
      </c>
      <c r="Y26" s="266">
        <f t="shared" si="11"/>
        <v>0</v>
      </c>
      <c r="Z26" s="345">
        <f t="shared" ca="1" si="12"/>
        <v>1.9252884885879947E-2</v>
      </c>
      <c r="AA26" s="331">
        <f t="shared" si="6"/>
        <v>5</v>
      </c>
      <c r="AB26" s="331"/>
    </row>
    <row r="27" spans="1:33">
      <c r="A27" s="262">
        <v>37175.624872685185</v>
      </c>
      <c r="B27" s="262">
        <v>37175.629583333335</v>
      </c>
      <c r="C27" s="49" t="s">
        <v>206</v>
      </c>
      <c r="D27" s="49">
        <v>2</v>
      </c>
      <c r="E27" s="49">
        <v>117</v>
      </c>
      <c r="F27" s="49">
        <v>118</v>
      </c>
      <c r="G27" s="98">
        <v>6</v>
      </c>
      <c r="H27" s="98">
        <v>6</v>
      </c>
      <c r="I27" s="99">
        <v>6</v>
      </c>
      <c r="J27" s="100">
        <v>0</v>
      </c>
      <c r="K27" s="101">
        <v>0</v>
      </c>
      <c r="L27" s="102">
        <v>0</v>
      </c>
      <c r="M27" s="103">
        <v>0</v>
      </c>
      <c r="N27" s="104"/>
      <c r="O27" s="99">
        <f t="shared" si="2"/>
        <v>1</v>
      </c>
      <c r="P27" s="23">
        <f t="shared" si="3"/>
        <v>10</v>
      </c>
      <c r="Q27" s="23">
        <f t="shared" si="4"/>
        <v>0</v>
      </c>
      <c r="R27" s="23">
        <f t="shared" si="5"/>
        <v>10</v>
      </c>
      <c r="S27" s="23">
        <f t="shared" si="7"/>
        <v>3</v>
      </c>
      <c r="T27" s="23">
        <f t="shared" si="8"/>
        <v>3</v>
      </c>
      <c r="U27" s="271">
        <v>37175.624872685185</v>
      </c>
      <c r="V27" s="271">
        <v>37175.629583333335</v>
      </c>
      <c r="W27" s="266">
        <f t="shared" si="9"/>
        <v>4.7106481506489217E-3</v>
      </c>
      <c r="X27" s="21">
        <f t="shared" si="10"/>
        <v>1.2905885344243621E-5</v>
      </c>
      <c r="Y27" s="266">
        <f t="shared" si="11"/>
        <v>0</v>
      </c>
      <c r="Z27" s="345">
        <f t="shared" ca="1" si="12"/>
        <v>9.6812341898058011E-7</v>
      </c>
      <c r="AA27" s="331">
        <f t="shared" si="6"/>
        <v>5</v>
      </c>
      <c r="AB27" s="331"/>
    </row>
    <row r="28" spans="1:33">
      <c r="A28" s="262">
        <v>37290.699305555558</v>
      </c>
      <c r="B28" s="262">
        <v>38026.674525462964</v>
      </c>
      <c r="C28" s="49" t="s">
        <v>207</v>
      </c>
      <c r="D28" s="49">
        <v>87</v>
      </c>
      <c r="E28" s="49">
        <v>132</v>
      </c>
      <c r="F28" s="49">
        <v>248</v>
      </c>
      <c r="G28" s="98">
        <v>4</v>
      </c>
      <c r="H28" s="98">
        <v>4</v>
      </c>
      <c r="I28" s="99">
        <v>4</v>
      </c>
      <c r="J28" s="100">
        <v>0</v>
      </c>
      <c r="K28" s="101">
        <v>0</v>
      </c>
      <c r="L28" s="102">
        <v>0</v>
      </c>
      <c r="M28" s="103">
        <v>0</v>
      </c>
      <c r="N28" s="104"/>
      <c r="O28" s="99">
        <f t="shared" si="2"/>
        <v>1</v>
      </c>
      <c r="P28" s="23">
        <f t="shared" si="3"/>
        <v>10</v>
      </c>
      <c r="Q28" s="23">
        <f t="shared" si="4"/>
        <v>0</v>
      </c>
      <c r="R28" s="23">
        <f t="shared" si="5"/>
        <v>10</v>
      </c>
      <c r="S28" s="23">
        <f t="shared" si="7"/>
        <v>3</v>
      </c>
      <c r="T28" s="23">
        <f t="shared" si="8"/>
        <v>5</v>
      </c>
      <c r="U28" s="271">
        <v>37290.699305555558</v>
      </c>
      <c r="V28" s="271">
        <v>38026.674525462964</v>
      </c>
      <c r="W28" s="266">
        <f t="shared" si="9"/>
        <v>735.97521990740643</v>
      </c>
      <c r="X28" s="21">
        <f t="shared" si="10"/>
        <v>2.0163704654997434</v>
      </c>
      <c r="Y28" s="266">
        <f t="shared" si="11"/>
        <v>2</v>
      </c>
      <c r="Z28" s="345">
        <f t="shared" ca="1" si="12"/>
        <v>0.15125622279464646</v>
      </c>
      <c r="AA28" s="331">
        <f t="shared" si="6"/>
        <v>5</v>
      </c>
      <c r="AB28" s="331"/>
    </row>
    <row r="29" spans="1:33">
      <c r="A29" s="262">
        <v>37290.699305555558</v>
      </c>
      <c r="B29" s="262">
        <v>38026.674525462964</v>
      </c>
      <c r="C29" s="49" t="s">
        <v>208</v>
      </c>
      <c r="D29" s="49">
        <v>87</v>
      </c>
      <c r="E29" s="49">
        <v>132</v>
      </c>
      <c r="F29" s="49">
        <v>248</v>
      </c>
      <c r="G29" s="98">
        <v>4</v>
      </c>
      <c r="H29" s="98">
        <v>4</v>
      </c>
      <c r="I29" s="99">
        <v>4</v>
      </c>
      <c r="J29" s="100">
        <v>0</v>
      </c>
      <c r="K29" s="101">
        <v>0</v>
      </c>
      <c r="L29" s="102">
        <v>0</v>
      </c>
      <c r="M29" s="103">
        <v>0</v>
      </c>
      <c r="N29" s="104"/>
      <c r="O29" s="99">
        <f t="shared" si="2"/>
        <v>1</v>
      </c>
      <c r="P29" s="23">
        <f t="shared" si="3"/>
        <v>10</v>
      </c>
      <c r="Q29" s="23">
        <f t="shared" si="4"/>
        <v>0</v>
      </c>
      <c r="R29" s="23">
        <f t="shared" si="5"/>
        <v>10</v>
      </c>
      <c r="S29" s="23">
        <f t="shared" si="7"/>
        <v>3</v>
      </c>
      <c r="T29" s="23">
        <f t="shared" si="8"/>
        <v>5</v>
      </c>
      <c r="U29" s="271">
        <v>37290.699305555558</v>
      </c>
      <c r="V29" s="271">
        <v>38026.674525462964</v>
      </c>
      <c r="W29" s="266">
        <f t="shared" si="9"/>
        <v>735.97521990740643</v>
      </c>
      <c r="X29" s="21">
        <f t="shared" si="10"/>
        <v>2.0163704654997434</v>
      </c>
      <c r="Y29" s="266">
        <f t="shared" si="11"/>
        <v>2</v>
      </c>
      <c r="Z29" s="345">
        <f t="shared" ca="1" si="12"/>
        <v>0.15125622279464646</v>
      </c>
      <c r="AA29" s="331">
        <f t="shared" si="6"/>
        <v>5</v>
      </c>
      <c r="AB29" s="331"/>
    </row>
    <row r="30" spans="1:33">
      <c r="A30" s="262">
        <v>36443.766944444447</v>
      </c>
      <c r="B30" s="262">
        <v>36627.759479166663</v>
      </c>
      <c r="C30" s="49" t="s">
        <v>209</v>
      </c>
      <c r="D30" s="49">
        <v>35</v>
      </c>
      <c r="E30" s="49">
        <v>0</v>
      </c>
      <c r="F30" s="49">
        <v>34</v>
      </c>
      <c r="G30" s="98">
        <v>2</v>
      </c>
      <c r="H30" s="98">
        <v>2</v>
      </c>
      <c r="I30" s="99">
        <v>2</v>
      </c>
      <c r="J30" s="100">
        <v>0</v>
      </c>
      <c r="K30" s="101">
        <v>0</v>
      </c>
      <c r="L30" s="102">
        <v>0</v>
      </c>
      <c r="M30" s="103">
        <v>0</v>
      </c>
      <c r="N30" s="104"/>
      <c r="O30" s="99">
        <f t="shared" si="2"/>
        <v>1</v>
      </c>
      <c r="P30" s="23">
        <f t="shared" si="3"/>
        <v>10</v>
      </c>
      <c r="Q30" s="23">
        <f t="shared" si="4"/>
        <v>0</v>
      </c>
      <c r="R30" s="23">
        <f t="shared" si="5"/>
        <v>10</v>
      </c>
      <c r="S30" s="23">
        <f t="shared" si="7"/>
        <v>0</v>
      </c>
      <c r="T30" s="23">
        <f t="shared" si="8"/>
        <v>1</v>
      </c>
      <c r="U30" s="271">
        <v>36443.766944444447</v>
      </c>
      <c r="V30" s="271">
        <v>36627.759479166663</v>
      </c>
      <c r="W30" s="266">
        <f t="shared" si="9"/>
        <v>183.99253472221608</v>
      </c>
      <c r="X30" s="21">
        <f t="shared" si="10"/>
        <v>0.50408913622524953</v>
      </c>
      <c r="Y30" s="266">
        <f t="shared" si="11"/>
        <v>0</v>
      </c>
      <c r="Z30" s="345">
        <f t="shared" ca="1" si="12"/>
        <v>3.7813794638352848E-2</v>
      </c>
      <c r="AA30" s="331">
        <f t="shared" si="6"/>
        <v>5</v>
      </c>
      <c r="AB30" s="331"/>
    </row>
    <row r="31" spans="1:33">
      <c r="A31" s="262">
        <v>37290.699305555558</v>
      </c>
      <c r="B31" s="262">
        <v>38026.674525462964</v>
      </c>
      <c r="C31" s="49" t="s">
        <v>210</v>
      </c>
      <c r="D31" s="49">
        <v>87</v>
      </c>
      <c r="E31" s="49">
        <v>132</v>
      </c>
      <c r="F31" s="49">
        <v>248</v>
      </c>
      <c r="G31" s="98">
        <v>2</v>
      </c>
      <c r="H31" s="98">
        <v>2</v>
      </c>
      <c r="I31" s="99">
        <v>2</v>
      </c>
      <c r="J31" s="100">
        <v>0</v>
      </c>
      <c r="K31" s="101">
        <v>0</v>
      </c>
      <c r="L31" s="102">
        <v>0</v>
      </c>
      <c r="M31" s="103">
        <v>0</v>
      </c>
      <c r="N31" s="104"/>
      <c r="O31" s="99">
        <f t="shared" si="2"/>
        <v>1</v>
      </c>
      <c r="P31" s="23">
        <f t="shared" si="3"/>
        <v>10</v>
      </c>
      <c r="Q31" s="23">
        <f t="shared" si="4"/>
        <v>0</v>
      </c>
      <c r="R31" s="23">
        <f t="shared" si="5"/>
        <v>10</v>
      </c>
      <c r="S31" s="23">
        <f t="shared" si="7"/>
        <v>3</v>
      </c>
      <c r="T31" s="23">
        <f t="shared" si="8"/>
        <v>5</v>
      </c>
      <c r="U31" s="271">
        <v>37290.699305555558</v>
      </c>
      <c r="V31" s="271">
        <v>38026.674525462964</v>
      </c>
      <c r="W31" s="266">
        <f t="shared" si="9"/>
        <v>735.97521990740643</v>
      </c>
      <c r="X31" s="21">
        <f t="shared" si="10"/>
        <v>2.0163704654997434</v>
      </c>
      <c r="Y31" s="266">
        <f t="shared" si="11"/>
        <v>2</v>
      </c>
      <c r="Z31" s="345">
        <f t="shared" ca="1" si="12"/>
        <v>0.15125622279464646</v>
      </c>
      <c r="AA31" s="331">
        <f t="shared" si="6"/>
        <v>5</v>
      </c>
      <c r="AB31" s="331"/>
    </row>
    <row r="32" spans="1:33">
      <c r="A32" s="262">
        <v>37848.538854166669</v>
      </c>
      <c r="B32" s="262">
        <v>37852.542951388888</v>
      </c>
      <c r="C32" s="49" t="s">
        <v>211</v>
      </c>
      <c r="D32" s="49">
        <v>2</v>
      </c>
      <c r="E32" s="49">
        <v>226</v>
      </c>
      <c r="F32" s="49">
        <v>227</v>
      </c>
      <c r="G32" s="98">
        <v>4</v>
      </c>
      <c r="H32" s="98">
        <v>4</v>
      </c>
      <c r="I32" s="99">
        <v>4</v>
      </c>
      <c r="J32" s="100">
        <v>0</v>
      </c>
      <c r="K32" s="101">
        <v>0</v>
      </c>
      <c r="L32" s="102">
        <v>0</v>
      </c>
      <c r="M32" s="103">
        <v>0</v>
      </c>
      <c r="N32" s="104"/>
      <c r="O32" s="99">
        <f t="shared" si="2"/>
        <v>1</v>
      </c>
      <c r="P32" s="23">
        <f t="shared" si="3"/>
        <v>10</v>
      </c>
      <c r="Q32" s="23">
        <f t="shared" si="4"/>
        <v>0</v>
      </c>
      <c r="R32" s="23">
        <f t="shared" si="5"/>
        <v>10</v>
      </c>
      <c r="S32" s="23">
        <f t="shared" si="7"/>
        <v>4</v>
      </c>
      <c r="T32" s="23">
        <f t="shared" si="8"/>
        <v>4</v>
      </c>
      <c r="U32" s="271">
        <v>37848.538854166669</v>
      </c>
      <c r="V32" s="271">
        <v>37852.542951388888</v>
      </c>
      <c r="W32" s="266">
        <f t="shared" si="9"/>
        <v>4.0040972222195705</v>
      </c>
      <c r="X32" s="21">
        <f t="shared" si="10"/>
        <v>1.097012937594403E-2</v>
      </c>
      <c r="Y32" s="266">
        <f t="shared" si="11"/>
        <v>0</v>
      </c>
      <c r="Z32" s="345">
        <f t="shared" ca="1" si="12"/>
        <v>8.2291442042255864E-4</v>
      </c>
      <c r="AA32" s="331">
        <f t="shared" si="6"/>
        <v>5</v>
      </c>
      <c r="AB32" s="331"/>
    </row>
    <row r="33" spans="1:28">
      <c r="A33" s="262">
        <v>40737.457013888888</v>
      </c>
      <c r="B33" s="262">
        <v>40813.550995370373</v>
      </c>
      <c r="C33" s="49" t="s">
        <v>212</v>
      </c>
      <c r="D33" s="49">
        <v>12</v>
      </c>
      <c r="E33" s="49">
        <v>481</v>
      </c>
      <c r="F33" s="49">
        <v>492</v>
      </c>
      <c r="G33" s="98">
        <v>5</v>
      </c>
      <c r="H33" s="98">
        <v>5</v>
      </c>
      <c r="I33" s="99">
        <v>5</v>
      </c>
      <c r="J33" s="100">
        <v>0</v>
      </c>
      <c r="K33" s="101">
        <v>0</v>
      </c>
      <c r="L33" s="102">
        <v>0</v>
      </c>
      <c r="M33" s="103">
        <v>0</v>
      </c>
      <c r="N33" s="104"/>
      <c r="O33" s="99">
        <f t="shared" si="2"/>
        <v>1</v>
      </c>
      <c r="P33" s="23">
        <f t="shared" si="3"/>
        <v>10</v>
      </c>
      <c r="Q33" s="23">
        <f t="shared" si="4"/>
        <v>0</v>
      </c>
      <c r="R33" s="23">
        <f t="shared" si="5"/>
        <v>10</v>
      </c>
      <c r="S33" s="23">
        <f t="shared" si="7"/>
        <v>12</v>
      </c>
      <c r="T33" s="23">
        <f t="shared" si="8"/>
        <v>12</v>
      </c>
      <c r="U33" s="271">
        <v>40737.457013888888</v>
      </c>
      <c r="V33" s="271">
        <v>40813.550995370373</v>
      </c>
      <c r="W33" s="266">
        <f t="shared" si="9"/>
        <v>76.093981481484661</v>
      </c>
      <c r="X33" s="21">
        <f t="shared" si="10"/>
        <v>0.20847666159310865</v>
      </c>
      <c r="Y33" s="266">
        <f t="shared" si="11"/>
        <v>0</v>
      </c>
      <c r="Z33" s="345">
        <f t="shared" ca="1" si="12"/>
        <v>1.5638689870214908E-2</v>
      </c>
      <c r="AA33" s="331">
        <f t="shared" si="6"/>
        <v>5</v>
      </c>
      <c r="AB33" s="331"/>
    </row>
    <row r="34" spans="1:28">
      <c r="A34" s="262">
        <v>40737.457013888888</v>
      </c>
      <c r="B34" s="262">
        <v>40813.550995370373</v>
      </c>
      <c r="C34" s="49" t="s">
        <v>213</v>
      </c>
      <c r="D34" s="49">
        <v>12</v>
      </c>
      <c r="E34" s="49">
        <v>481</v>
      </c>
      <c r="F34" s="49">
        <v>492</v>
      </c>
      <c r="G34" s="98">
        <v>5</v>
      </c>
      <c r="H34" s="98">
        <v>5</v>
      </c>
      <c r="I34" s="99">
        <v>5</v>
      </c>
      <c r="J34" s="100">
        <v>0</v>
      </c>
      <c r="K34" s="101">
        <v>0</v>
      </c>
      <c r="L34" s="102">
        <v>0</v>
      </c>
      <c r="M34" s="103">
        <v>0</v>
      </c>
      <c r="N34" s="104"/>
      <c r="O34" s="99">
        <f t="shared" si="2"/>
        <v>1</v>
      </c>
      <c r="P34" s="23">
        <f t="shared" si="3"/>
        <v>10</v>
      </c>
      <c r="Q34" s="23">
        <f t="shared" si="4"/>
        <v>0</v>
      </c>
      <c r="R34" s="23">
        <f t="shared" si="5"/>
        <v>10</v>
      </c>
      <c r="S34" s="23">
        <f t="shared" si="7"/>
        <v>12</v>
      </c>
      <c r="T34" s="23">
        <f t="shared" si="8"/>
        <v>12</v>
      </c>
      <c r="U34" s="271">
        <v>40737.457013888888</v>
      </c>
      <c r="V34" s="271">
        <v>40813.550995370373</v>
      </c>
      <c r="W34" s="266">
        <f t="shared" si="9"/>
        <v>76.093981481484661</v>
      </c>
      <c r="X34" s="21">
        <f t="shared" si="10"/>
        <v>0.20847666159310865</v>
      </c>
      <c r="Y34" s="266">
        <f t="shared" si="11"/>
        <v>0</v>
      </c>
      <c r="Z34" s="345">
        <f t="shared" ca="1" si="12"/>
        <v>1.5638689870214908E-2</v>
      </c>
      <c r="AA34" s="331">
        <f t="shared" si="6"/>
        <v>5</v>
      </c>
      <c r="AB34" s="331"/>
    </row>
    <row r="35" spans="1:28">
      <c r="A35" s="262">
        <v>38447.779953703706</v>
      </c>
      <c r="B35" s="262">
        <v>38503.415613425925</v>
      </c>
      <c r="C35" s="49" t="s">
        <v>214</v>
      </c>
      <c r="D35" s="49">
        <v>5</v>
      </c>
      <c r="E35" s="49">
        <v>282</v>
      </c>
      <c r="F35" s="49">
        <v>286</v>
      </c>
      <c r="G35" s="98">
        <v>2</v>
      </c>
      <c r="H35" s="98">
        <v>2</v>
      </c>
      <c r="I35" s="99">
        <v>2</v>
      </c>
      <c r="J35" s="100">
        <v>0</v>
      </c>
      <c r="K35" s="101">
        <v>0</v>
      </c>
      <c r="L35" s="102">
        <v>0</v>
      </c>
      <c r="M35" s="103">
        <v>0</v>
      </c>
      <c r="N35" s="104"/>
      <c r="O35" s="99">
        <f t="shared" si="2"/>
        <v>1</v>
      </c>
      <c r="P35" s="23">
        <f t="shared" si="3"/>
        <v>10</v>
      </c>
      <c r="Q35" s="23">
        <f t="shared" si="4"/>
        <v>0</v>
      </c>
      <c r="R35" s="23">
        <f t="shared" si="5"/>
        <v>10</v>
      </c>
      <c r="S35" s="23">
        <f t="shared" si="7"/>
        <v>6</v>
      </c>
      <c r="T35" s="23">
        <f t="shared" si="8"/>
        <v>6</v>
      </c>
      <c r="U35" s="271">
        <v>38447.779953703706</v>
      </c>
      <c r="V35" s="271">
        <v>38503.415613425925</v>
      </c>
      <c r="W35" s="266">
        <f t="shared" si="9"/>
        <v>55.635659722218406</v>
      </c>
      <c r="X35" s="21">
        <f t="shared" si="10"/>
        <v>0.15242646499237919</v>
      </c>
      <c r="Y35" s="266">
        <f t="shared" si="11"/>
        <v>0</v>
      </c>
      <c r="Z35" s="345">
        <f t="shared" ca="1" si="12"/>
        <v>1.1434134621176151E-2</v>
      </c>
      <c r="AA35" s="331">
        <f t="shared" si="6"/>
        <v>5</v>
      </c>
      <c r="AB35" s="331"/>
    </row>
    <row r="36" spans="1:28">
      <c r="A36" s="262">
        <v>38407.609444444446</v>
      </c>
      <c r="B36" s="262">
        <v>38407.609444444446</v>
      </c>
      <c r="C36" s="49" t="s">
        <v>215</v>
      </c>
      <c r="D36" s="49">
        <v>1</v>
      </c>
      <c r="E36" s="49">
        <v>279</v>
      </c>
      <c r="F36" s="49">
        <v>279</v>
      </c>
      <c r="G36" s="98">
        <v>2</v>
      </c>
      <c r="H36" s="98">
        <v>2</v>
      </c>
      <c r="I36" s="99">
        <v>2</v>
      </c>
      <c r="J36" s="100">
        <v>0</v>
      </c>
      <c r="K36" s="101">
        <v>0</v>
      </c>
      <c r="L36" s="102">
        <v>0</v>
      </c>
      <c r="M36" s="103">
        <v>0</v>
      </c>
      <c r="N36" s="104"/>
      <c r="O36" s="99">
        <f t="shared" si="2"/>
        <v>1</v>
      </c>
      <c r="P36" s="23">
        <f t="shared" si="3"/>
        <v>10</v>
      </c>
      <c r="Q36" s="23">
        <f t="shared" si="4"/>
        <v>0</v>
      </c>
      <c r="R36" s="23">
        <f t="shared" si="5"/>
        <v>10</v>
      </c>
      <c r="S36" s="23">
        <f t="shared" si="7"/>
        <v>6</v>
      </c>
      <c r="T36" s="23">
        <f t="shared" si="8"/>
        <v>6</v>
      </c>
      <c r="U36" s="271">
        <v>38407.609444444446</v>
      </c>
      <c r="V36" s="271">
        <v>38407.609444444446</v>
      </c>
      <c r="W36" s="266">
        <f t="shared" si="9"/>
        <v>0</v>
      </c>
      <c r="X36" s="21">
        <f t="shared" si="10"/>
        <v>0</v>
      </c>
      <c r="Y36" s="266">
        <f t="shared" si="11"/>
        <v>0</v>
      </c>
      <c r="Z36" s="345">
        <f t="shared" ca="1" si="12"/>
        <v>0</v>
      </c>
      <c r="AA36" s="331">
        <f t="shared" si="6"/>
        <v>5</v>
      </c>
      <c r="AB36" s="331"/>
    </row>
    <row r="37" spans="1:28">
      <c r="A37" s="262">
        <v>38519.531331018516</v>
      </c>
      <c r="B37" s="262">
        <v>38566.334340277775</v>
      </c>
      <c r="C37" s="49" t="s">
        <v>216</v>
      </c>
      <c r="D37" s="49">
        <v>2</v>
      </c>
      <c r="E37" s="49">
        <v>287</v>
      </c>
      <c r="F37" s="49">
        <v>288</v>
      </c>
      <c r="G37" s="98">
        <v>2</v>
      </c>
      <c r="H37" s="98">
        <v>2</v>
      </c>
      <c r="I37" s="99">
        <v>2</v>
      </c>
      <c r="J37" s="100">
        <v>0</v>
      </c>
      <c r="K37" s="101">
        <v>0</v>
      </c>
      <c r="L37" s="102">
        <v>0</v>
      </c>
      <c r="M37" s="103">
        <v>0</v>
      </c>
      <c r="N37" s="104"/>
      <c r="O37" s="99">
        <f t="shared" si="2"/>
        <v>1</v>
      </c>
      <c r="P37" s="23">
        <f t="shared" si="3"/>
        <v>10</v>
      </c>
      <c r="Q37" s="23">
        <f t="shared" si="4"/>
        <v>0</v>
      </c>
      <c r="R37" s="23">
        <f t="shared" si="5"/>
        <v>10</v>
      </c>
      <c r="S37" s="23">
        <f t="shared" si="7"/>
        <v>6</v>
      </c>
      <c r="T37" s="23">
        <f t="shared" si="8"/>
        <v>6</v>
      </c>
      <c r="U37" s="271">
        <v>38519.531331018516</v>
      </c>
      <c r="V37" s="271">
        <v>38566.334340277775</v>
      </c>
      <c r="W37" s="266">
        <f t="shared" si="9"/>
        <v>46.803009259259852</v>
      </c>
      <c r="X37" s="21">
        <f t="shared" si="10"/>
        <v>0.12822742262810918</v>
      </c>
      <c r="Y37" s="266">
        <f t="shared" si="11"/>
        <v>0</v>
      </c>
      <c r="Z37" s="345">
        <f t="shared" ca="1" si="12"/>
        <v>9.6188651526462471E-3</v>
      </c>
      <c r="AA37" s="331">
        <f t="shared" si="6"/>
        <v>5</v>
      </c>
      <c r="AB37" s="331"/>
    </row>
    <row r="38" spans="1:28">
      <c r="A38" s="262">
        <v>38407.609444444446</v>
      </c>
      <c r="B38" s="262">
        <v>38503.415613425925</v>
      </c>
      <c r="C38" s="49" t="s">
        <v>217</v>
      </c>
      <c r="D38" s="49">
        <v>6</v>
      </c>
      <c r="E38" s="49">
        <v>279</v>
      </c>
      <c r="F38" s="49">
        <v>286</v>
      </c>
      <c r="G38" s="98">
        <v>2</v>
      </c>
      <c r="H38" s="98">
        <v>3</v>
      </c>
      <c r="I38" s="99">
        <v>2.8333333000000001</v>
      </c>
      <c r="J38" s="100">
        <v>0</v>
      </c>
      <c r="K38" s="101">
        <v>0</v>
      </c>
      <c r="L38" s="102">
        <v>0</v>
      </c>
      <c r="M38" s="103">
        <v>0</v>
      </c>
      <c r="N38" s="104"/>
      <c r="O38" s="99">
        <f t="shared" si="2"/>
        <v>1.5</v>
      </c>
      <c r="P38" s="23">
        <f t="shared" si="3"/>
        <v>10</v>
      </c>
      <c r="Q38" s="23">
        <f t="shared" si="4"/>
        <v>0</v>
      </c>
      <c r="R38" s="23">
        <f t="shared" si="5"/>
        <v>10</v>
      </c>
      <c r="S38" s="23">
        <f t="shared" si="7"/>
        <v>6</v>
      </c>
      <c r="T38" s="23">
        <f t="shared" si="8"/>
        <v>6</v>
      </c>
      <c r="U38" s="271">
        <v>38407.609444444446</v>
      </c>
      <c r="V38" s="271">
        <v>38503.415613425925</v>
      </c>
      <c r="W38" s="266">
        <f t="shared" si="9"/>
        <v>95.80616898147855</v>
      </c>
      <c r="X38" s="21">
        <f t="shared" si="10"/>
        <v>0.26248265474377686</v>
      </c>
      <c r="Y38" s="266">
        <f t="shared" si="11"/>
        <v>0</v>
      </c>
      <c r="Z38" s="345">
        <f t="shared" ca="1" si="12"/>
        <v>1.968990103007439E-2</v>
      </c>
      <c r="AA38" s="331">
        <f t="shared" si="6"/>
        <v>5</v>
      </c>
      <c r="AB38" s="331"/>
    </row>
    <row r="39" spans="1:28">
      <c r="A39" s="262">
        <v>38407.609444444446</v>
      </c>
      <c r="B39" s="262">
        <v>38407.609444444446</v>
      </c>
      <c r="C39" s="49" t="s">
        <v>218</v>
      </c>
      <c r="D39" s="49">
        <v>1</v>
      </c>
      <c r="E39" s="49">
        <v>279</v>
      </c>
      <c r="F39" s="49">
        <v>279</v>
      </c>
      <c r="G39" s="98">
        <v>10</v>
      </c>
      <c r="H39" s="98">
        <v>10</v>
      </c>
      <c r="I39" s="99">
        <v>10</v>
      </c>
      <c r="J39" s="100">
        <v>0</v>
      </c>
      <c r="K39" s="101">
        <v>0</v>
      </c>
      <c r="L39" s="102">
        <v>0</v>
      </c>
      <c r="M39" s="103">
        <v>0</v>
      </c>
      <c r="N39" s="104"/>
      <c r="O39" s="99">
        <f t="shared" si="2"/>
        <v>1</v>
      </c>
      <c r="P39" s="23">
        <f t="shared" si="3"/>
        <v>10</v>
      </c>
      <c r="Q39" s="23">
        <f t="shared" si="4"/>
        <v>0</v>
      </c>
      <c r="R39" s="23">
        <f t="shared" si="5"/>
        <v>10</v>
      </c>
      <c r="S39" s="23">
        <f t="shared" si="7"/>
        <v>6</v>
      </c>
      <c r="T39" s="23">
        <f t="shared" si="8"/>
        <v>6</v>
      </c>
      <c r="U39" s="271">
        <v>38407.609444444446</v>
      </c>
      <c r="V39" s="271">
        <v>38407.609444444446</v>
      </c>
      <c r="W39" s="266">
        <f t="shared" si="9"/>
        <v>0</v>
      </c>
      <c r="X39" s="21">
        <f t="shared" si="10"/>
        <v>0</v>
      </c>
      <c r="Y39" s="266">
        <f t="shared" si="11"/>
        <v>0</v>
      </c>
      <c r="Z39" s="345">
        <f t="shared" ca="1" si="12"/>
        <v>0</v>
      </c>
      <c r="AA39" s="331">
        <f t="shared" si="6"/>
        <v>5</v>
      </c>
      <c r="AB39" s="331"/>
    </row>
    <row r="40" spans="1:28">
      <c r="A40" s="262">
        <v>38407.609444444446</v>
      </c>
      <c r="B40" s="262">
        <v>38407.609444444446</v>
      </c>
      <c r="C40" s="49" t="s">
        <v>219</v>
      </c>
      <c r="D40" s="49">
        <v>1</v>
      </c>
      <c r="E40" s="49">
        <v>279</v>
      </c>
      <c r="F40" s="49">
        <v>279</v>
      </c>
      <c r="G40" s="98">
        <v>3</v>
      </c>
      <c r="H40" s="98">
        <v>3</v>
      </c>
      <c r="I40" s="99">
        <v>3</v>
      </c>
      <c r="J40" s="100">
        <v>0</v>
      </c>
      <c r="K40" s="101">
        <v>0</v>
      </c>
      <c r="L40" s="102">
        <v>0</v>
      </c>
      <c r="M40" s="103">
        <v>0</v>
      </c>
      <c r="N40" s="104"/>
      <c r="O40" s="99">
        <f t="shared" si="2"/>
        <v>1</v>
      </c>
      <c r="P40" s="23">
        <f t="shared" si="3"/>
        <v>10</v>
      </c>
      <c r="Q40" s="23">
        <f t="shared" si="4"/>
        <v>0</v>
      </c>
      <c r="R40" s="23">
        <f t="shared" si="5"/>
        <v>10</v>
      </c>
      <c r="S40" s="23">
        <f t="shared" si="7"/>
        <v>6</v>
      </c>
      <c r="T40" s="23">
        <f t="shared" si="8"/>
        <v>6</v>
      </c>
      <c r="U40" s="271">
        <v>38407.609444444446</v>
      </c>
      <c r="V40" s="271">
        <v>38407.609444444446</v>
      </c>
      <c r="W40" s="266">
        <f t="shared" si="9"/>
        <v>0</v>
      </c>
      <c r="X40" s="21">
        <f t="shared" si="10"/>
        <v>0</v>
      </c>
      <c r="Y40" s="266">
        <f t="shared" si="11"/>
        <v>0</v>
      </c>
      <c r="Z40" s="345">
        <f t="shared" ca="1" si="12"/>
        <v>0</v>
      </c>
      <c r="AA40" s="331">
        <f t="shared" si="6"/>
        <v>5</v>
      </c>
      <c r="AB40" s="331"/>
    </row>
    <row r="41" spans="1:28">
      <c r="A41" s="262">
        <v>36545.390590277777</v>
      </c>
      <c r="B41" s="262">
        <v>36545.390590277777</v>
      </c>
      <c r="C41" s="49" t="s">
        <v>220</v>
      </c>
      <c r="D41" s="49">
        <v>1</v>
      </c>
      <c r="E41" s="49">
        <v>20</v>
      </c>
      <c r="F41" s="49">
        <v>20</v>
      </c>
      <c r="G41" s="98">
        <v>10</v>
      </c>
      <c r="H41" s="98">
        <v>10</v>
      </c>
      <c r="I41" s="99">
        <v>10</v>
      </c>
      <c r="J41" s="100">
        <v>0</v>
      </c>
      <c r="K41" s="101">
        <v>0</v>
      </c>
      <c r="L41" s="102">
        <v>0</v>
      </c>
      <c r="M41" s="103">
        <v>0</v>
      </c>
      <c r="N41" s="104"/>
      <c r="O41" s="99">
        <f t="shared" si="2"/>
        <v>1</v>
      </c>
      <c r="P41" s="23">
        <f t="shared" si="3"/>
        <v>10</v>
      </c>
      <c r="Q41" s="23">
        <f t="shared" si="4"/>
        <v>0</v>
      </c>
      <c r="R41" s="23">
        <f t="shared" si="5"/>
        <v>10</v>
      </c>
      <c r="S41" s="23">
        <f t="shared" si="7"/>
        <v>1</v>
      </c>
      <c r="T41" s="23">
        <f t="shared" si="8"/>
        <v>1</v>
      </c>
      <c r="U41" s="271">
        <v>36545.390590277777</v>
      </c>
      <c r="V41" s="271">
        <v>36545.390590277777</v>
      </c>
      <c r="W41" s="266">
        <f t="shared" si="9"/>
        <v>0</v>
      </c>
      <c r="X41" s="21">
        <f t="shared" si="10"/>
        <v>0</v>
      </c>
      <c r="Y41" s="266">
        <f t="shared" si="11"/>
        <v>0</v>
      </c>
      <c r="Z41" s="345">
        <f t="shared" ca="1" si="12"/>
        <v>0</v>
      </c>
      <c r="AA41" s="331">
        <f t="shared" si="6"/>
        <v>5</v>
      </c>
      <c r="AB41" s="331"/>
    </row>
    <row r="42" spans="1:28">
      <c r="A42" s="262">
        <v>37827.720937500002</v>
      </c>
      <c r="B42" s="262">
        <v>37852.542951388888</v>
      </c>
      <c r="C42" s="49" t="s">
        <v>221</v>
      </c>
      <c r="D42" s="49">
        <v>20</v>
      </c>
      <c r="E42" s="49">
        <v>208</v>
      </c>
      <c r="F42" s="49">
        <v>227</v>
      </c>
      <c r="G42" s="98">
        <v>3</v>
      </c>
      <c r="H42" s="98">
        <v>3</v>
      </c>
      <c r="I42" s="99">
        <v>3</v>
      </c>
      <c r="J42" s="100">
        <v>0</v>
      </c>
      <c r="K42" s="101">
        <v>0</v>
      </c>
      <c r="L42" s="102">
        <v>0</v>
      </c>
      <c r="M42" s="103">
        <v>0</v>
      </c>
      <c r="N42" s="104"/>
      <c r="O42" s="99">
        <f t="shared" si="2"/>
        <v>1</v>
      </c>
      <c r="P42" s="23">
        <f t="shared" si="3"/>
        <v>10</v>
      </c>
      <c r="Q42" s="23">
        <f t="shared" si="4"/>
        <v>0</v>
      </c>
      <c r="R42" s="23">
        <f t="shared" si="5"/>
        <v>10</v>
      </c>
      <c r="S42" s="23">
        <f t="shared" si="7"/>
        <v>4</v>
      </c>
      <c r="T42" s="23">
        <f t="shared" si="8"/>
        <v>4</v>
      </c>
      <c r="U42" s="271">
        <v>37827.720937500002</v>
      </c>
      <c r="V42" s="271">
        <v>37852.542951388888</v>
      </c>
      <c r="W42" s="266">
        <f t="shared" si="9"/>
        <v>24.822013888886431</v>
      </c>
      <c r="X42" s="21">
        <f t="shared" si="10"/>
        <v>6.8005517503798435E-2</v>
      </c>
      <c r="Y42" s="266">
        <f t="shared" si="11"/>
        <v>0</v>
      </c>
      <c r="Z42" s="345">
        <f t="shared" ca="1" si="12"/>
        <v>5.1013729286450288E-3</v>
      </c>
      <c r="AA42" s="331">
        <f t="shared" si="6"/>
        <v>5</v>
      </c>
      <c r="AB42" s="331"/>
    </row>
    <row r="43" spans="1:28">
      <c r="A43" s="262">
        <v>36635.634421296294</v>
      </c>
      <c r="B43" s="262">
        <v>37036.543321759258</v>
      </c>
      <c r="C43" s="49" t="s">
        <v>222</v>
      </c>
      <c r="D43" s="49">
        <v>58</v>
      </c>
      <c r="E43" s="49">
        <v>35</v>
      </c>
      <c r="F43" s="49">
        <v>92</v>
      </c>
      <c r="G43" s="98">
        <v>3</v>
      </c>
      <c r="H43" s="98">
        <v>3</v>
      </c>
      <c r="I43" s="99">
        <v>3</v>
      </c>
      <c r="J43" s="100">
        <v>0</v>
      </c>
      <c r="K43" s="101">
        <v>0</v>
      </c>
      <c r="L43" s="102">
        <v>0</v>
      </c>
      <c r="M43" s="103">
        <v>0</v>
      </c>
      <c r="N43" s="104"/>
      <c r="O43" s="99">
        <f t="shared" si="2"/>
        <v>1</v>
      </c>
      <c r="P43" s="23">
        <f t="shared" si="3"/>
        <v>10</v>
      </c>
      <c r="Q43" s="23">
        <f t="shared" si="4"/>
        <v>0</v>
      </c>
      <c r="R43" s="23">
        <f t="shared" si="5"/>
        <v>10</v>
      </c>
      <c r="S43" s="23">
        <f t="shared" si="7"/>
        <v>1</v>
      </c>
      <c r="T43" s="23">
        <f t="shared" si="8"/>
        <v>2</v>
      </c>
      <c r="U43" s="271">
        <v>36635.634421296294</v>
      </c>
      <c r="V43" s="271">
        <v>37036.543321759258</v>
      </c>
      <c r="W43" s="266">
        <f t="shared" si="9"/>
        <v>400.90890046296408</v>
      </c>
      <c r="X43" s="21">
        <f t="shared" si="10"/>
        <v>1.0983805492136003</v>
      </c>
      <c r="Y43" s="266">
        <f t="shared" si="11"/>
        <v>1</v>
      </c>
      <c r="Z43" s="345">
        <f t="shared" ca="1" si="12"/>
        <v>8.2394032201807021E-2</v>
      </c>
      <c r="AA43" s="331">
        <f t="shared" ref="AA43:AA74" si="13">LOOKUP(R43,$AA$2:$AB$7)</f>
        <v>5</v>
      </c>
      <c r="AB43" s="331"/>
    </row>
    <row r="44" spans="1:28">
      <c r="A44" s="262">
        <v>39605.826793981483</v>
      </c>
      <c r="B44" s="262">
        <v>39610.66134259259</v>
      </c>
      <c r="C44" s="49" t="s">
        <v>223</v>
      </c>
      <c r="D44" s="49">
        <v>7</v>
      </c>
      <c r="E44" s="49">
        <v>384</v>
      </c>
      <c r="F44" s="49">
        <v>390</v>
      </c>
      <c r="G44" s="98">
        <v>4</v>
      </c>
      <c r="H44" s="98">
        <v>4</v>
      </c>
      <c r="I44" s="99">
        <v>4</v>
      </c>
      <c r="J44" s="100">
        <v>0</v>
      </c>
      <c r="K44" s="101">
        <v>0</v>
      </c>
      <c r="L44" s="102">
        <v>0</v>
      </c>
      <c r="M44" s="103">
        <v>0</v>
      </c>
      <c r="N44" s="104"/>
      <c r="O44" s="99">
        <f t="shared" si="2"/>
        <v>1</v>
      </c>
      <c r="P44" s="23">
        <f t="shared" si="3"/>
        <v>10</v>
      </c>
      <c r="Q44" s="23">
        <f t="shared" si="4"/>
        <v>0</v>
      </c>
      <c r="R44" s="23">
        <f t="shared" si="5"/>
        <v>10</v>
      </c>
      <c r="S44" s="23">
        <f t="shared" si="7"/>
        <v>9</v>
      </c>
      <c r="T44" s="23">
        <f t="shared" si="8"/>
        <v>9</v>
      </c>
      <c r="U44" s="271">
        <v>39605.826793981483</v>
      </c>
      <c r="V44" s="271">
        <v>39610.66134259259</v>
      </c>
      <c r="W44" s="266">
        <f t="shared" si="9"/>
        <v>4.8345486111065838</v>
      </c>
      <c r="X44" s="21">
        <f t="shared" si="10"/>
        <v>1.3245338660565983E-2</v>
      </c>
      <c r="Y44" s="266">
        <f t="shared" si="11"/>
        <v>0</v>
      </c>
      <c r="Z44" s="345">
        <f t="shared" ca="1" si="12"/>
        <v>9.9358720518482398E-4</v>
      </c>
      <c r="AA44" s="331">
        <f t="shared" si="13"/>
        <v>5</v>
      </c>
      <c r="AB44" s="331"/>
    </row>
    <row r="45" spans="1:28">
      <c r="A45" s="262">
        <v>36773.98274305556</v>
      </c>
      <c r="B45" s="262">
        <v>36774.334699074076</v>
      </c>
      <c r="C45" s="49" t="s">
        <v>224</v>
      </c>
      <c r="D45" s="49">
        <v>2</v>
      </c>
      <c r="E45" s="49">
        <v>54</v>
      </c>
      <c r="F45" s="49">
        <v>55</v>
      </c>
      <c r="G45" s="98">
        <v>2</v>
      </c>
      <c r="H45" s="98">
        <v>2</v>
      </c>
      <c r="I45" s="99">
        <v>2</v>
      </c>
      <c r="J45" s="100">
        <v>0</v>
      </c>
      <c r="K45" s="101">
        <v>0</v>
      </c>
      <c r="L45" s="102">
        <v>0</v>
      </c>
      <c r="M45" s="103">
        <v>0</v>
      </c>
      <c r="N45" s="104"/>
      <c r="O45" s="99">
        <f t="shared" si="2"/>
        <v>1</v>
      </c>
      <c r="P45" s="23">
        <f t="shared" si="3"/>
        <v>10</v>
      </c>
      <c r="Q45" s="23">
        <f t="shared" si="4"/>
        <v>0</v>
      </c>
      <c r="R45" s="23">
        <f t="shared" si="5"/>
        <v>10</v>
      </c>
      <c r="S45" s="23">
        <f t="shared" si="7"/>
        <v>1</v>
      </c>
      <c r="T45" s="23">
        <f t="shared" si="8"/>
        <v>1</v>
      </c>
      <c r="U45" s="271">
        <v>36773.98274305556</v>
      </c>
      <c r="V45" s="271">
        <v>36774.334699074076</v>
      </c>
      <c r="W45" s="266">
        <f t="shared" si="9"/>
        <v>0.35195601851592073</v>
      </c>
      <c r="X45" s="21">
        <f t="shared" si="10"/>
        <v>9.642630644271801E-4</v>
      </c>
      <c r="Y45" s="266">
        <f t="shared" si="11"/>
        <v>0</v>
      </c>
      <c r="Z45" s="345">
        <f t="shared" ca="1" si="12"/>
        <v>7.2333329316791976E-5</v>
      </c>
      <c r="AA45" s="331">
        <f t="shared" si="13"/>
        <v>5</v>
      </c>
      <c r="AB45" s="331"/>
    </row>
    <row r="46" spans="1:28">
      <c r="A46" s="262">
        <v>36676.462870370371</v>
      </c>
      <c r="B46" s="262">
        <v>37036.543321759258</v>
      </c>
      <c r="C46" s="49" t="s">
        <v>225</v>
      </c>
      <c r="D46" s="49">
        <v>54</v>
      </c>
      <c r="E46" s="49">
        <v>39</v>
      </c>
      <c r="F46" s="49">
        <v>92</v>
      </c>
      <c r="G46" s="98">
        <v>3</v>
      </c>
      <c r="H46" s="98">
        <v>3</v>
      </c>
      <c r="I46" s="99">
        <v>3</v>
      </c>
      <c r="J46" s="100">
        <v>0</v>
      </c>
      <c r="K46" s="101">
        <v>0</v>
      </c>
      <c r="L46" s="102">
        <v>0</v>
      </c>
      <c r="M46" s="103">
        <v>0</v>
      </c>
      <c r="N46" s="104"/>
      <c r="O46" s="99">
        <f t="shared" si="2"/>
        <v>1</v>
      </c>
      <c r="P46" s="23">
        <f t="shared" si="3"/>
        <v>10</v>
      </c>
      <c r="Q46" s="23">
        <f t="shared" si="4"/>
        <v>0</v>
      </c>
      <c r="R46" s="23">
        <f t="shared" si="5"/>
        <v>10</v>
      </c>
      <c r="S46" s="23">
        <f t="shared" si="7"/>
        <v>1</v>
      </c>
      <c r="T46" s="23">
        <f t="shared" si="8"/>
        <v>2</v>
      </c>
      <c r="U46" s="271">
        <v>36676.462870370371</v>
      </c>
      <c r="V46" s="271">
        <v>37036.543321759258</v>
      </c>
      <c r="W46" s="266">
        <f t="shared" si="9"/>
        <v>360.08045138888701</v>
      </c>
      <c r="X46" s="21">
        <f t="shared" si="10"/>
        <v>0.98652178462708773</v>
      </c>
      <c r="Y46" s="266">
        <f t="shared" si="11"/>
        <v>0</v>
      </c>
      <c r="Z46" s="345">
        <f t="shared" ca="1" si="12"/>
        <v>7.4003047257659813E-2</v>
      </c>
      <c r="AA46" s="331">
        <f t="shared" si="13"/>
        <v>5</v>
      </c>
      <c r="AB46" s="331"/>
    </row>
    <row r="47" spans="1:28">
      <c r="A47" s="262">
        <v>36773.98274305556</v>
      </c>
      <c r="B47" s="262">
        <v>36774.334699074076</v>
      </c>
      <c r="C47" s="49" t="s">
        <v>226</v>
      </c>
      <c r="D47" s="49">
        <v>2</v>
      </c>
      <c r="E47" s="49">
        <v>54</v>
      </c>
      <c r="F47" s="49">
        <v>55</v>
      </c>
      <c r="G47" s="98">
        <v>2</v>
      </c>
      <c r="H47" s="98">
        <v>2</v>
      </c>
      <c r="I47" s="99">
        <v>2</v>
      </c>
      <c r="J47" s="100">
        <v>0</v>
      </c>
      <c r="K47" s="101">
        <v>0</v>
      </c>
      <c r="L47" s="102">
        <v>0</v>
      </c>
      <c r="M47" s="103">
        <v>0</v>
      </c>
      <c r="N47" s="104"/>
      <c r="O47" s="99">
        <f t="shared" si="2"/>
        <v>1</v>
      </c>
      <c r="P47" s="23">
        <f t="shared" si="3"/>
        <v>10</v>
      </c>
      <c r="Q47" s="23">
        <f t="shared" si="4"/>
        <v>0</v>
      </c>
      <c r="R47" s="23">
        <f t="shared" si="5"/>
        <v>10</v>
      </c>
      <c r="S47" s="23">
        <f t="shared" si="7"/>
        <v>1</v>
      </c>
      <c r="T47" s="23">
        <f t="shared" si="8"/>
        <v>1</v>
      </c>
      <c r="U47" s="271">
        <v>36773.98274305556</v>
      </c>
      <c r="V47" s="271">
        <v>36774.334699074076</v>
      </c>
      <c r="W47" s="266">
        <f t="shared" si="9"/>
        <v>0.35195601851592073</v>
      </c>
      <c r="X47" s="21">
        <f t="shared" si="10"/>
        <v>9.642630644271801E-4</v>
      </c>
      <c r="Y47" s="266">
        <f t="shared" si="11"/>
        <v>0</v>
      </c>
      <c r="Z47" s="345">
        <f t="shared" ca="1" si="12"/>
        <v>7.2333329316791976E-5</v>
      </c>
      <c r="AA47" s="331">
        <f t="shared" si="13"/>
        <v>5</v>
      </c>
      <c r="AB47" s="331"/>
    </row>
    <row r="48" spans="1:28">
      <c r="A48" s="262">
        <v>36935.796828703707</v>
      </c>
      <c r="B48" s="262">
        <v>38449.586111111115</v>
      </c>
      <c r="C48" t="s">
        <v>227</v>
      </c>
      <c r="D48">
        <v>209</v>
      </c>
      <c r="E48">
        <v>75</v>
      </c>
      <c r="F48">
        <v>283</v>
      </c>
      <c r="G48" s="1">
        <v>2</v>
      </c>
      <c r="H48" s="1">
        <v>2</v>
      </c>
      <c r="I48" s="3">
        <v>2</v>
      </c>
      <c r="J48" s="105">
        <v>2</v>
      </c>
      <c r="K48" s="106">
        <v>2</v>
      </c>
      <c r="L48" s="107">
        <v>9.5693779904306216E-3</v>
      </c>
      <c r="M48" s="108">
        <v>9.5693779904306216E-3</v>
      </c>
      <c r="N48" s="109">
        <v>1</v>
      </c>
      <c r="O48" s="3">
        <f t="shared" si="2"/>
        <v>1</v>
      </c>
      <c r="P48" s="46">
        <f t="shared" si="3"/>
        <v>10</v>
      </c>
      <c r="Q48" s="46">
        <f t="shared" si="4"/>
        <v>1</v>
      </c>
      <c r="R48" s="46">
        <f t="shared" si="5"/>
        <v>11</v>
      </c>
      <c r="S48" s="46">
        <f t="shared" si="7"/>
        <v>2</v>
      </c>
      <c r="T48" s="46">
        <f t="shared" si="8"/>
        <v>6</v>
      </c>
      <c r="U48" s="259">
        <v>36935.796828703707</v>
      </c>
      <c r="V48" s="259">
        <v>38449.586111111115</v>
      </c>
      <c r="W48" s="131">
        <f t="shared" si="9"/>
        <v>1513.7892824074079</v>
      </c>
      <c r="X48" s="4">
        <f t="shared" si="10"/>
        <v>4.147367897006597</v>
      </c>
      <c r="Y48" s="131">
        <f t="shared" si="11"/>
        <v>4</v>
      </c>
      <c r="Z48" s="321">
        <f t="shared" ca="1" si="12"/>
        <v>0.31111108468131549</v>
      </c>
      <c r="AA48" s="331">
        <f t="shared" si="13"/>
        <v>4</v>
      </c>
      <c r="AB48" s="331"/>
    </row>
    <row r="49" spans="1:28">
      <c r="A49" s="262">
        <v>37290.699305555558</v>
      </c>
      <c r="B49" s="262">
        <v>38026.674525462964</v>
      </c>
      <c r="C49" t="s">
        <v>228</v>
      </c>
      <c r="D49">
        <v>87</v>
      </c>
      <c r="E49">
        <v>132</v>
      </c>
      <c r="F49">
        <v>248</v>
      </c>
      <c r="G49" s="1">
        <v>7</v>
      </c>
      <c r="H49" s="1">
        <v>7</v>
      </c>
      <c r="I49" s="3">
        <v>7</v>
      </c>
      <c r="J49" s="105">
        <v>1</v>
      </c>
      <c r="K49" s="106">
        <v>1</v>
      </c>
      <c r="L49" s="107">
        <v>1.1494252873563218E-2</v>
      </c>
      <c r="M49" s="108">
        <v>1.1494252873563218E-2</v>
      </c>
      <c r="N49" s="109">
        <v>1</v>
      </c>
      <c r="O49" s="3">
        <f t="shared" si="2"/>
        <v>1</v>
      </c>
      <c r="P49" s="46">
        <f t="shared" si="3"/>
        <v>10</v>
      </c>
      <c r="Q49" s="46">
        <f t="shared" si="4"/>
        <v>1</v>
      </c>
      <c r="R49" s="46">
        <f t="shared" si="5"/>
        <v>11</v>
      </c>
      <c r="S49" s="46">
        <f t="shared" si="7"/>
        <v>3</v>
      </c>
      <c r="T49" s="46">
        <f t="shared" si="8"/>
        <v>5</v>
      </c>
      <c r="U49" s="259">
        <v>37290.699305555558</v>
      </c>
      <c r="V49" s="259">
        <v>38026.674525462964</v>
      </c>
      <c r="W49" s="131">
        <f t="shared" si="9"/>
        <v>735.97521990740643</v>
      </c>
      <c r="X49" s="4">
        <f t="shared" si="10"/>
        <v>2.0163704654997434</v>
      </c>
      <c r="Y49" s="131">
        <f t="shared" si="11"/>
        <v>2</v>
      </c>
      <c r="Z49" s="321">
        <f t="shared" ca="1" si="12"/>
        <v>0.15125622279464646</v>
      </c>
      <c r="AA49" s="331">
        <f t="shared" si="13"/>
        <v>4</v>
      </c>
      <c r="AB49" s="331"/>
    </row>
    <row r="50" spans="1:28">
      <c r="A50" s="262">
        <v>37290.699305555558</v>
      </c>
      <c r="B50" s="262">
        <v>38026.674525462964</v>
      </c>
      <c r="C50" t="s">
        <v>229</v>
      </c>
      <c r="D50">
        <v>87</v>
      </c>
      <c r="E50">
        <v>132</v>
      </c>
      <c r="F50">
        <v>248</v>
      </c>
      <c r="G50" s="1">
        <v>4</v>
      </c>
      <c r="H50" s="1">
        <v>5</v>
      </c>
      <c r="I50" s="3">
        <v>4.7701149999999997</v>
      </c>
      <c r="J50" s="105">
        <v>1</v>
      </c>
      <c r="K50" s="106">
        <v>1</v>
      </c>
      <c r="L50" s="107">
        <v>1.1494252873563218E-2</v>
      </c>
      <c r="M50" s="108">
        <v>1.1494252873563218E-2</v>
      </c>
      <c r="N50" s="109">
        <v>1</v>
      </c>
      <c r="O50" s="3">
        <f t="shared" si="2"/>
        <v>1.25</v>
      </c>
      <c r="P50" s="46">
        <f t="shared" si="3"/>
        <v>10</v>
      </c>
      <c r="Q50" s="46">
        <f t="shared" si="4"/>
        <v>1</v>
      </c>
      <c r="R50" s="46">
        <f t="shared" si="5"/>
        <v>11</v>
      </c>
      <c r="S50" s="46">
        <f t="shared" si="7"/>
        <v>3</v>
      </c>
      <c r="T50" s="46">
        <f t="shared" si="8"/>
        <v>5</v>
      </c>
      <c r="U50" s="259">
        <v>37290.699305555558</v>
      </c>
      <c r="V50" s="259">
        <v>38026.674525462964</v>
      </c>
      <c r="W50" s="131">
        <f t="shared" si="9"/>
        <v>735.97521990740643</v>
      </c>
      <c r="X50" s="4">
        <f t="shared" si="10"/>
        <v>2.0163704654997434</v>
      </c>
      <c r="Y50" s="131">
        <f t="shared" si="11"/>
        <v>2</v>
      </c>
      <c r="Z50" s="321">
        <f t="shared" ca="1" si="12"/>
        <v>0.15125622279464646</v>
      </c>
      <c r="AA50" s="331">
        <f t="shared" si="13"/>
        <v>4</v>
      </c>
      <c r="AB50" s="331"/>
    </row>
    <row r="51" spans="1:28">
      <c r="A51" s="262">
        <v>36774.334699074076</v>
      </c>
      <c r="B51" s="262">
        <v>37290.699305555558</v>
      </c>
      <c r="C51" t="s">
        <v>230</v>
      </c>
      <c r="D51">
        <v>65</v>
      </c>
      <c r="E51">
        <v>55</v>
      </c>
      <c r="F51">
        <v>132</v>
      </c>
      <c r="G51" s="1">
        <v>2</v>
      </c>
      <c r="H51" s="1">
        <v>3</v>
      </c>
      <c r="I51" s="3">
        <v>2.7692307999999999</v>
      </c>
      <c r="J51" s="105">
        <v>1</v>
      </c>
      <c r="K51" s="106">
        <v>1</v>
      </c>
      <c r="L51" s="107">
        <v>1.5384615384615385E-2</v>
      </c>
      <c r="M51" s="108">
        <v>1.5384615384615385E-2</v>
      </c>
      <c r="N51" s="109">
        <v>1</v>
      </c>
      <c r="O51" s="3">
        <f t="shared" si="2"/>
        <v>1.5</v>
      </c>
      <c r="P51" s="46">
        <f t="shared" si="3"/>
        <v>10</v>
      </c>
      <c r="Q51" s="46">
        <f t="shared" si="4"/>
        <v>1</v>
      </c>
      <c r="R51" s="46">
        <f t="shared" si="5"/>
        <v>11</v>
      </c>
      <c r="S51" s="46">
        <f t="shared" si="7"/>
        <v>1</v>
      </c>
      <c r="T51" s="46">
        <f t="shared" si="8"/>
        <v>3</v>
      </c>
      <c r="U51" s="259">
        <v>36774.334699074076</v>
      </c>
      <c r="V51" s="259">
        <v>37290.699305555558</v>
      </c>
      <c r="W51" s="131">
        <f t="shared" si="9"/>
        <v>516.36460648148204</v>
      </c>
      <c r="X51" s="4">
        <f t="shared" si="10"/>
        <v>1.4146975520040603</v>
      </c>
      <c r="Y51" s="131">
        <f t="shared" si="11"/>
        <v>1</v>
      </c>
      <c r="Z51" s="321">
        <f t="shared" ca="1" si="12"/>
        <v>0.10612226858814518</v>
      </c>
      <c r="AA51" s="331">
        <f t="shared" si="13"/>
        <v>4</v>
      </c>
      <c r="AB51" s="331"/>
    </row>
    <row r="52" spans="1:28">
      <c r="A52" s="262">
        <v>36985.594467592593</v>
      </c>
      <c r="B52" s="262">
        <v>37290.699305555558</v>
      </c>
      <c r="C52" t="s">
        <v>231</v>
      </c>
      <c r="D52">
        <v>52</v>
      </c>
      <c r="E52">
        <v>81</v>
      </c>
      <c r="F52">
        <v>132</v>
      </c>
      <c r="G52" s="1">
        <v>2</v>
      </c>
      <c r="H52" s="1">
        <v>2</v>
      </c>
      <c r="I52" s="3">
        <v>2</v>
      </c>
      <c r="J52" s="105">
        <v>1</v>
      </c>
      <c r="K52" s="106">
        <v>1</v>
      </c>
      <c r="L52" s="107">
        <v>1.9230769230769232E-2</v>
      </c>
      <c r="M52" s="108">
        <v>1.9230769230769232E-2</v>
      </c>
      <c r="N52" s="109">
        <v>1</v>
      </c>
      <c r="O52" s="3">
        <f t="shared" si="2"/>
        <v>1</v>
      </c>
      <c r="P52" s="46">
        <f t="shared" si="3"/>
        <v>10</v>
      </c>
      <c r="Q52" s="46">
        <f t="shared" si="4"/>
        <v>1</v>
      </c>
      <c r="R52" s="46">
        <f t="shared" si="5"/>
        <v>11</v>
      </c>
      <c r="S52" s="46">
        <f t="shared" si="7"/>
        <v>2</v>
      </c>
      <c r="T52" s="46">
        <f t="shared" si="8"/>
        <v>3</v>
      </c>
      <c r="U52" s="259">
        <v>36985.594467592593</v>
      </c>
      <c r="V52" s="259">
        <v>37290.699305555558</v>
      </c>
      <c r="W52" s="131">
        <f t="shared" si="9"/>
        <v>305.10483796296467</v>
      </c>
      <c r="X52" s="4">
        <f t="shared" si="10"/>
        <v>0.83590366565195795</v>
      </c>
      <c r="Y52" s="131">
        <f t="shared" si="11"/>
        <v>0</v>
      </c>
      <c r="Z52" s="321">
        <f t="shared" ca="1" si="12"/>
        <v>6.2704564091786583E-2</v>
      </c>
      <c r="AA52" s="331">
        <f t="shared" si="13"/>
        <v>4</v>
      </c>
      <c r="AB52" s="331"/>
    </row>
    <row r="53" spans="1:28">
      <c r="A53" s="262">
        <v>38278.306921296295</v>
      </c>
      <c r="B53" s="262">
        <v>38782.657789351855</v>
      </c>
      <c r="C53" t="s">
        <v>232</v>
      </c>
      <c r="D53">
        <v>43</v>
      </c>
      <c r="E53">
        <v>272</v>
      </c>
      <c r="F53">
        <v>314</v>
      </c>
      <c r="G53" s="1">
        <v>9</v>
      </c>
      <c r="H53" s="1">
        <v>8</v>
      </c>
      <c r="I53" s="3">
        <v>8.0465119999999999</v>
      </c>
      <c r="J53" s="105">
        <v>1</v>
      </c>
      <c r="K53" s="106">
        <v>1</v>
      </c>
      <c r="L53" s="107">
        <v>2.3255813953488372E-2</v>
      </c>
      <c r="M53" s="108">
        <v>2.3255813953488372E-2</v>
      </c>
      <c r="N53" s="109">
        <v>1</v>
      </c>
      <c r="O53" s="3">
        <f t="shared" si="2"/>
        <v>0.88888888888888884</v>
      </c>
      <c r="P53" s="46">
        <f t="shared" si="3"/>
        <v>10</v>
      </c>
      <c r="Q53" s="46">
        <f t="shared" si="4"/>
        <v>1</v>
      </c>
      <c r="R53" s="46">
        <f t="shared" si="5"/>
        <v>11</v>
      </c>
      <c r="S53" s="46">
        <f t="shared" si="7"/>
        <v>6</v>
      </c>
      <c r="T53" s="46">
        <f t="shared" si="8"/>
        <v>7</v>
      </c>
      <c r="U53" s="259">
        <v>38278.306921296295</v>
      </c>
      <c r="V53" s="259">
        <v>38782.657789351855</v>
      </c>
      <c r="W53" s="131">
        <f t="shared" si="9"/>
        <v>504.35086805556057</v>
      </c>
      <c r="X53" s="4">
        <f t="shared" si="10"/>
        <v>1.3817832001522208</v>
      </c>
      <c r="Y53" s="131">
        <f t="shared" si="11"/>
        <v>1</v>
      </c>
      <c r="Z53" s="321">
        <f t="shared" ca="1" si="12"/>
        <v>0.10365322799167456</v>
      </c>
      <c r="AA53" s="331">
        <f t="shared" si="13"/>
        <v>4</v>
      </c>
      <c r="AB53" s="331"/>
    </row>
    <row r="54" spans="1:28">
      <c r="A54" s="262">
        <v>38278.306921296295</v>
      </c>
      <c r="B54" s="262">
        <v>38782.657789351855</v>
      </c>
      <c r="C54" t="s">
        <v>233</v>
      </c>
      <c r="D54">
        <v>43</v>
      </c>
      <c r="E54">
        <v>272</v>
      </c>
      <c r="F54">
        <v>314</v>
      </c>
      <c r="G54" s="1">
        <v>4</v>
      </c>
      <c r="H54" s="1">
        <v>4</v>
      </c>
      <c r="I54" s="3">
        <v>4</v>
      </c>
      <c r="J54" s="105">
        <v>1</v>
      </c>
      <c r="K54" s="106">
        <v>1</v>
      </c>
      <c r="L54" s="107">
        <v>2.3255813953488372E-2</v>
      </c>
      <c r="M54" s="108">
        <v>2.3255813953488372E-2</v>
      </c>
      <c r="N54" s="109">
        <v>1</v>
      </c>
      <c r="O54" s="3">
        <f t="shared" si="2"/>
        <v>1</v>
      </c>
      <c r="P54" s="46">
        <f t="shared" si="3"/>
        <v>10</v>
      </c>
      <c r="Q54" s="46">
        <f t="shared" si="4"/>
        <v>1</v>
      </c>
      <c r="R54" s="46">
        <f t="shared" si="5"/>
        <v>11</v>
      </c>
      <c r="S54" s="46">
        <f t="shared" si="7"/>
        <v>6</v>
      </c>
      <c r="T54" s="46">
        <f t="shared" si="8"/>
        <v>7</v>
      </c>
      <c r="U54" s="259">
        <v>38278.306921296295</v>
      </c>
      <c r="V54" s="259">
        <v>38782.657789351855</v>
      </c>
      <c r="W54" s="131">
        <f t="shared" si="9"/>
        <v>504.35086805556057</v>
      </c>
      <c r="X54" s="4">
        <f t="shared" si="10"/>
        <v>1.3817832001522208</v>
      </c>
      <c r="Y54" s="131">
        <f t="shared" si="11"/>
        <v>1</v>
      </c>
      <c r="Z54" s="321">
        <f t="shared" ca="1" si="12"/>
        <v>0.10365322799167456</v>
      </c>
      <c r="AA54" s="331">
        <f t="shared" si="13"/>
        <v>4</v>
      </c>
      <c r="AB54" s="331"/>
    </row>
    <row r="55" spans="1:28">
      <c r="A55" s="262">
        <v>37098.838321759264</v>
      </c>
      <c r="B55" s="262">
        <v>40813.550995370373</v>
      </c>
      <c r="C55" t="s">
        <v>234</v>
      </c>
      <c r="D55">
        <v>384</v>
      </c>
      <c r="E55">
        <v>109</v>
      </c>
      <c r="F55">
        <v>492</v>
      </c>
      <c r="G55" s="1">
        <v>3</v>
      </c>
      <c r="H55" s="1">
        <v>5</v>
      </c>
      <c r="I55" s="3">
        <v>4.1614585000000002</v>
      </c>
      <c r="J55" s="105">
        <v>9</v>
      </c>
      <c r="K55" s="106">
        <v>8</v>
      </c>
      <c r="L55" s="107">
        <v>2.34375E-2</v>
      </c>
      <c r="M55" s="108">
        <v>2.0833333333333332E-2</v>
      </c>
      <c r="N55" s="109">
        <v>1.125</v>
      </c>
      <c r="O55" s="3">
        <f t="shared" si="2"/>
        <v>1.6666666666666667</v>
      </c>
      <c r="P55" s="46">
        <f t="shared" si="3"/>
        <v>10</v>
      </c>
      <c r="Q55" s="46">
        <f t="shared" si="4"/>
        <v>1</v>
      </c>
      <c r="R55" s="46">
        <f t="shared" si="5"/>
        <v>11</v>
      </c>
      <c r="S55" s="46">
        <f t="shared" si="7"/>
        <v>2</v>
      </c>
      <c r="T55" s="46">
        <f t="shared" si="8"/>
        <v>12</v>
      </c>
      <c r="U55" s="259">
        <v>37098.838321759264</v>
      </c>
      <c r="V55" s="259">
        <v>40813.550995370373</v>
      </c>
      <c r="W55" s="131">
        <f t="shared" si="9"/>
        <v>3714.7126736111095</v>
      </c>
      <c r="X55" s="4">
        <f t="shared" si="10"/>
        <v>10.177294996194821</v>
      </c>
      <c r="Y55" s="131">
        <f t="shared" si="11"/>
        <v>10</v>
      </c>
      <c r="Z55" s="321">
        <f t="shared" ca="1" si="12"/>
        <v>0.76344066020117984</v>
      </c>
      <c r="AA55" s="331">
        <f t="shared" si="13"/>
        <v>4</v>
      </c>
      <c r="AB55" s="331"/>
    </row>
    <row r="56" spans="1:28">
      <c r="A56" s="262">
        <v>37098.838321759264</v>
      </c>
      <c r="B56" s="262">
        <v>40813.550995370373</v>
      </c>
      <c r="C56" t="s">
        <v>235</v>
      </c>
      <c r="D56">
        <v>384</v>
      </c>
      <c r="E56">
        <v>109</v>
      </c>
      <c r="F56">
        <v>492</v>
      </c>
      <c r="G56" s="1">
        <v>3</v>
      </c>
      <c r="H56" s="1">
        <v>5</v>
      </c>
      <c r="I56" s="3">
        <v>4.1614585000000002</v>
      </c>
      <c r="J56" s="105">
        <v>9</v>
      </c>
      <c r="K56" s="106">
        <v>8</v>
      </c>
      <c r="L56" s="107">
        <v>2.34375E-2</v>
      </c>
      <c r="M56" s="108">
        <v>2.0833333333333332E-2</v>
      </c>
      <c r="N56" s="109">
        <v>1.125</v>
      </c>
      <c r="O56" s="3">
        <f t="shared" si="2"/>
        <v>1.6666666666666667</v>
      </c>
      <c r="P56" s="46">
        <f t="shared" si="3"/>
        <v>10</v>
      </c>
      <c r="Q56" s="46">
        <f t="shared" si="4"/>
        <v>1</v>
      </c>
      <c r="R56" s="46">
        <f t="shared" si="5"/>
        <v>11</v>
      </c>
      <c r="S56" s="46">
        <f t="shared" si="7"/>
        <v>2</v>
      </c>
      <c r="T56" s="46">
        <f t="shared" si="8"/>
        <v>12</v>
      </c>
      <c r="U56" s="259">
        <v>37098.838321759264</v>
      </c>
      <c r="V56" s="259">
        <v>40813.550995370373</v>
      </c>
      <c r="W56" s="131">
        <f t="shared" si="9"/>
        <v>3714.7126736111095</v>
      </c>
      <c r="X56" s="4">
        <f t="shared" si="10"/>
        <v>10.177294996194821</v>
      </c>
      <c r="Y56" s="131">
        <f t="shared" si="11"/>
        <v>10</v>
      </c>
      <c r="Z56" s="321">
        <f t="shared" ca="1" si="12"/>
        <v>0.76344066020117984</v>
      </c>
      <c r="AA56" s="331">
        <f t="shared" si="13"/>
        <v>4</v>
      </c>
      <c r="AB56" s="331"/>
    </row>
    <row r="57" spans="1:28">
      <c r="A57" s="262">
        <v>36443.766944444447</v>
      </c>
      <c r="B57" s="262">
        <v>37268.689282407409</v>
      </c>
      <c r="C57" t="s">
        <v>236</v>
      </c>
      <c r="D57">
        <v>127</v>
      </c>
      <c r="E57">
        <v>0</v>
      </c>
      <c r="F57">
        <v>126</v>
      </c>
      <c r="G57" s="1">
        <v>2</v>
      </c>
      <c r="H57" s="1">
        <v>2</v>
      </c>
      <c r="I57" s="3">
        <v>2</v>
      </c>
      <c r="J57" s="105">
        <v>3</v>
      </c>
      <c r="K57" s="106">
        <v>3</v>
      </c>
      <c r="L57" s="107">
        <v>2.3622047244094488E-2</v>
      </c>
      <c r="M57" s="108">
        <v>2.3622047244094488E-2</v>
      </c>
      <c r="N57" s="109">
        <v>1</v>
      </c>
      <c r="O57" s="3">
        <f t="shared" si="2"/>
        <v>1</v>
      </c>
      <c r="P57" s="46">
        <f t="shared" si="3"/>
        <v>10</v>
      </c>
      <c r="Q57" s="46">
        <f t="shared" si="4"/>
        <v>1</v>
      </c>
      <c r="R57" s="46">
        <f t="shared" si="5"/>
        <v>11</v>
      </c>
      <c r="S57" s="46">
        <f t="shared" si="7"/>
        <v>0</v>
      </c>
      <c r="T57" s="46">
        <f t="shared" si="8"/>
        <v>3</v>
      </c>
      <c r="U57" s="259">
        <v>36443.766944444447</v>
      </c>
      <c r="V57" s="259">
        <v>37268.689282407409</v>
      </c>
      <c r="W57" s="131">
        <f t="shared" si="9"/>
        <v>824.92233796296205</v>
      </c>
      <c r="X57" s="4">
        <f t="shared" si="10"/>
        <v>2.2600611998985261</v>
      </c>
      <c r="Y57" s="131">
        <f t="shared" si="11"/>
        <v>2</v>
      </c>
      <c r="Z57" s="321">
        <f t="shared" ca="1" si="12"/>
        <v>0.16953646476698553</v>
      </c>
      <c r="AA57" s="331">
        <f t="shared" si="13"/>
        <v>4</v>
      </c>
      <c r="AB57" s="331"/>
    </row>
    <row r="58" spans="1:28">
      <c r="A58" s="262">
        <v>37098.838321759264</v>
      </c>
      <c r="B58" s="262">
        <v>40813.550995370373</v>
      </c>
      <c r="C58" t="s">
        <v>237</v>
      </c>
      <c r="D58">
        <v>384</v>
      </c>
      <c r="E58">
        <v>109</v>
      </c>
      <c r="F58">
        <v>492</v>
      </c>
      <c r="G58" s="1">
        <v>5</v>
      </c>
      <c r="H58" s="1">
        <v>5</v>
      </c>
      <c r="I58" s="3">
        <v>4.8072914999999998</v>
      </c>
      <c r="J58" s="105">
        <v>12</v>
      </c>
      <c r="K58" s="106">
        <v>6</v>
      </c>
      <c r="L58" s="107">
        <v>3.125E-2</v>
      </c>
      <c r="M58" s="108">
        <v>1.5625E-2</v>
      </c>
      <c r="N58" s="109">
        <v>2</v>
      </c>
      <c r="O58" s="3">
        <f t="shared" si="2"/>
        <v>1</v>
      </c>
      <c r="P58" s="46">
        <f t="shared" si="3"/>
        <v>10</v>
      </c>
      <c r="Q58" s="46">
        <f t="shared" si="4"/>
        <v>1</v>
      </c>
      <c r="R58" s="46">
        <f t="shared" si="5"/>
        <v>11</v>
      </c>
      <c r="S58" s="46">
        <f t="shared" si="7"/>
        <v>2</v>
      </c>
      <c r="T58" s="46">
        <f t="shared" si="8"/>
        <v>12</v>
      </c>
      <c r="U58" s="259">
        <v>37098.838321759264</v>
      </c>
      <c r="V58" s="259">
        <v>40813.550995370373</v>
      </c>
      <c r="W58" s="131">
        <f t="shared" si="9"/>
        <v>3714.7126736111095</v>
      </c>
      <c r="X58" s="4">
        <f t="shared" si="10"/>
        <v>10.177294996194821</v>
      </c>
      <c r="Y58" s="131">
        <f t="shared" si="11"/>
        <v>10</v>
      </c>
      <c r="Z58" s="321">
        <f t="shared" ca="1" si="12"/>
        <v>0.76344066020117984</v>
      </c>
      <c r="AA58" s="331">
        <f t="shared" si="13"/>
        <v>4</v>
      </c>
      <c r="AB58" s="331"/>
    </row>
    <row r="59" spans="1:28">
      <c r="A59" s="262">
        <v>37061.653425925928</v>
      </c>
      <c r="B59" s="262">
        <v>37290.699305555558</v>
      </c>
      <c r="C59" t="s">
        <v>238</v>
      </c>
      <c r="D59">
        <v>31</v>
      </c>
      <c r="E59">
        <v>102</v>
      </c>
      <c r="F59">
        <v>132</v>
      </c>
      <c r="G59" s="1">
        <v>3</v>
      </c>
      <c r="H59" s="1">
        <v>3</v>
      </c>
      <c r="I59" s="3">
        <v>3</v>
      </c>
      <c r="J59" s="105">
        <v>1</v>
      </c>
      <c r="K59" s="106">
        <v>1</v>
      </c>
      <c r="L59" s="107">
        <v>3.2258064516129031E-2</v>
      </c>
      <c r="M59" s="108">
        <v>3.2258064516129031E-2</v>
      </c>
      <c r="N59" s="109">
        <v>1</v>
      </c>
      <c r="O59" s="3">
        <f t="shared" si="2"/>
        <v>1</v>
      </c>
      <c r="P59" s="46">
        <f t="shared" si="3"/>
        <v>10</v>
      </c>
      <c r="Q59" s="46">
        <f t="shared" si="4"/>
        <v>1</v>
      </c>
      <c r="R59" s="46">
        <f t="shared" si="5"/>
        <v>11</v>
      </c>
      <c r="S59" s="46">
        <f t="shared" si="7"/>
        <v>2</v>
      </c>
      <c r="T59" s="46">
        <f t="shared" si="8"/>
        <v>3</v>
      </c>
      <c r="U59" s="259">
        <v>37061.653425925928</v>
      </c>
      <c r="V59" s="259">
        <v>37290.699305555558</v>
      </c>
      <c r="W59" s="131">
        <f t="shared" si="9"/>
        <v>229.04587962962978</v>
      </c>
      <c r="X59" s="4">
        <f t="shared" si="10"/>
        <v>0.6275229578893966</v>
      </c>
      <c r="Y59" s="131">
        <f t="shared" si="11"/>
        <v>0</v>
      </c>
      <c r="Z59" s="321">
        <f t="shared" ca="1" si="12"/>
        <v>4.7073072112147639E-2</v>
      </c>
      <c r="AA59" s="331">
        <f t="shared" si="13"/>
        <v>4</v>
      </c>
      <c r="AB59" s="331"/>
    </row>
    <row r="60" spans="1:28">
      <c r="A60" s="262">
        <v>38519.531331018516</v>
      </c>
      <c r="B60" s="262">
        <v>39471.403321759259</v>
      </c>
      <c r="C60" t="s">
        <v>239</v>
      </c>
      <c r="D60">
        <v>91</v>
      </c>
      <c r="E60">
        <v>287</v>
      </c>
      <c r="F60">
        <v>377</v>
      </c>
      <c r="G60" s="1">
        <v>3</v>
      </c>
      <c r="H60" s="1">
        <v>3</v>
      </c>
      <c r="I60" s="3">
        <v>3</v>
      </c>
      <c r="J60" s="105">
        <v>3</v>
      </c>
      <c r="K60" s="106">
        <v>3</v>
      </c>
      <c r="L60" s="107">
        <v>3.2967032967032968E-2</v>
      </c>
      <c r="M60" s="108">
        <v>3.2967032967032968E-2</v>
      </c>
      <c r="N60" s="109">
        <v>1</v>
      </c>
      <c r="O60" s="3">
        <f t="shared" si="2"/>
        <v>1</v>
      </c>
      <c r="P60" s="46">
        <f t="shared" si="3"/>
        <v>10</v>
      </c>
      <c r="Q60" s="46">
        <f t="shared" si="4"/>
        <v>1</v>
      </c>
      <c r="R60" s="46">
        <f t="shared" si="5"/>
        <v>11</v>
      </c>
      <c r="S60" s="46">
        <f t="shared" si="7"/>
        <v>6</v>
      </c>
      <c r="T60" s="46">
        <f t="shared" si="8"/>
        <v>9</v>
      </c>
      <c r="U60" s="259">
        <v>38519.531331018516</v>
      </c>
      <c r="V60" s="259">
        <v>39471.403321759259</v>
      </c>
      <c r="W60" s="131">
        <f t="shared" si="9"/>
        <v>951.87199074074306</v>
      </c>
      <c r="X60" s="4">
        <f t="shared" si="10"/>
        <v>2.6078684677828576</v>
      </c>
      <c r="Y60" s="131">
        <f t="shared" si="11"/>
        <v>2</v>
      </c>
      <c r="Z60" s="321">
        <f t="shared" ca="1" si="12"/>
        <v>0.19562691515833819</v>
      </c>
      <c r="AA60" s="331">
        <f t="shared" si="13"/>
        <v>4</v>
      </c>
      <c r="AB60" s="331"/>
    </row>
    <row r="61" spans="1:28">
      <c r="A61" s="262">
        <v>36854.476157407407</v>
      </c>
      <c r="B61" s="262">
        <v>37036.543321759258</v>
      </c>
      <c r="C61" t="s">
        <v>240</v>
      </c>
      <c r="D61">
        <v>30</v>
      </c>
      <c r="E61">
        <v>63</v>
      </c>
      <c r="F61">
        <v>92</v>
      </c>
      <c r="G61" s="1">
        <v>4</v>
      </c>
      <c r="H61" s="1">
        <v>5</v>
      </c>
      <c r="I61" s="3">
        <v>4.9666667000000002</v>
      </c>
      <c r="J61" s="105">
        <v>1</v>
      </c>
      <c r="K61" s="106">
        <v>1</v>
      </c>
      <c r="L61" s="107">
        <v>3.3333333333333333E-2</v>
      </c>
      <c r="M61" s="108">
        <v>3.3333333333333333E-2</v>
      </c>
      <c r="N61" s="109">
        <v>1</v>
      </c>
      <c r="O61" s="3">
        <f t="shared" si="2"/>
        <v>1.25</v>
      </c>
      <c r="P61" s="46">
        <f t="shared" si="3"/>
        <v>10</v>
      </c>
      <c r="Q61" s="46">
        <f t="shared" si="4"/>
        <v>1</v>
      </c>
      <c r="R61" s="46">
        <f t="shared" si="5"/>
        <v>11</v>
      </c>
      <c r="S61" s="46">
        <f t="shared" si="7"/>
        <v>2</v>
      </c>
      <c r="T61" s="46">
        <f t="shared" si="8"/>
        <v>2</v>
      </c>
      <c r="U61" s="259">
        <v>36854.476157407407</v>
      </c>
      <c r="V61" s="259">
        <v>37036.543321759258</v>
      </c>
      <c r="W61" s="131">
        <f t="shared" si="9"/>
        <v>182.06716435185081</v>
      </c>
      <c r="X61" s="4">
        <f t="shared" si="10"/>
        <v>0.4988141489091803</v>
      </c>
      <c r="Y61" s="131">
        <f t="shared" si="11"/>
        <v>0</v>
      </c>
      <c r="Z61" s="321">
        <f t="shared" ca="1" si="12"/>
        <v>3.7418096193860627E-2</v>
      </c>
      <c r="AA61" s="331">
        <f t="shared" si="13"/>
        <v>4</v>
      </c>
      <c r="AB61" s="331"/>
    </row>
    <row r="62" spans="1:28">
      <c r="A62" s="262">
        <v>37098.838321759264</v>
      </c>
      <c r="B62" s="262">
        <v>40813.550995370373</v>
      </c>
      <c r="C62" t="s">
        <v>241</v>
      </c>
      <c r="D62">
        <v>384</v>
      </c>
      <c r="E62">
        <v>109</v>
      </c>
      <c r="F62">
        <v>492</v>
      </c>
      <c r="G62" s="1">
        <v>5</v>
      </c>
      <c r="H62" s="1">
        <v>5</v>
      </c>
      <c r="I62" s="3">
        <v>4.8072914999999998</v>
      </c>
      <c r="J62" s="105">
        <v>15</v>
      </c>
      <c r="K62" s="106">
        <v>9</v>
      </c>
      <c r="L62" s="107">
        <v>3.90625E-2</v>
      </c>
      <c r="M62" s="108">
        <v>2.34375E-2</v>
      </c>
      <c r="N62" s="109">
        <v>1.6666666666666667</v>
      </c>
      <c r="O62" s="3">
        <f t="shared" si="2"/>
        <v>1</v>
      </c>
      <c r="P62" s="46">
        <f t="shared" si="3"/>
        <v>10</v>
      </c>
      <c r="Q62" s="46">
        <f t="shared" si="4"/>
        <v>1</v>
      </c>
      <c r="R62" s="46">
        <f t="shared" si="5"/>
        <v>11</v>
      </c>
      <c r="S62" s="46">
        <f t="shared" si="7"/>
        <v>2</v>
      </c>
      <c r="T62" s="46">
        <f t="shared" si="8"/>
        <v>12</v>
      </c>
      <c r="U62" s="259">
        <v>37098.838321759264</v>
      </c>
      <c r="V62" s="259">
        <v>40813.550995370373</v>
      </c>
      <c r="W62" s="131">
        <f t="shared" si="9"/>
        <v>3714.7126736111095</v>
      </c>
      <c r="X62" s="4">
        <f t="shared" si="10"/>
        <v>10.177294996194821</v>
      </c>
      <c r="Y62" s="131">
        <f t="shared" si="11"/>
        <v>10</v>
      </c>
      <c r="Z62" s="321">
        <f t="shared" ca="1" si="12"/>
        <v>0.76344066020117984</v>
      </c>
      <c r="AA62" s="331">
        <f t="shared" si="13"/>
        <v>4</v>
      </c>
      <c r="AB62" s="331"/>
    </row>
    <row r="63" spans="1:28">
      <c r="A63" s="262">
        <v>36443.766944444447</v>
      </c>
      <c r="B63" s="262">
        <v>37268.689282407409</v>
      </c>
      <c r="C63" t="s">
        <v>242</v>
      </c>
      <c r="D63">
        <v>127</v>
      </c>
      <c r="E63">
        <v>0</v>
      </c>
      <c r="F63">
        <v>126</v>
      </c>
      <c r="G63" s="1">
        <v>3</v>
      </c>
      <c r="H63" s="1">
        <v>3</v>
      </c>
      <c r="I63" s="3">
        <v>3</v>
      </c>
      <c r="J63" s="105">
        <v>5</v>
      </c>
      <c r="K63" s="106">
        <v>3</v>
      </c>
      <c r="L63" s="107">
        <v>3.937007874015748E-2</v>
      </c>
      <c r="M63" s="108">
        <v>2.3622047244094488E-2</v>
      </c>
      <c r="N63" s="109">
        <v>1.6666666666666667</v>
      </c>
      <c r="O63" s="3">
        <f t="shared" si="2"/>
        <v>1</v>
      </c>
      <c r="P63" s="46">
        <f t="shared" si="3"/>
        <v>10</v>
      </c>
      <c r="Q63" s="46">
        <f t="shared" si="4"/>
        <v>1</v>
      </c>
      <c r="R63" s="46">
        <f t="shared" si="5"/>
        <v>11</v>
      </c>
      <c r="S63" s="46">
        <f t="shared" si="7"/>
        <v>0</v>
      </c>
      <c r="T63" s="46">
        <f t="shared" si="8"/>
        <v>3</v>
      </c>
      <c r="U63" s="259">
        <v>36443.766944444447</v>
      </c>
      <c r="V63" s="259">
        <v>37268.689282407409</v>
      </c>
      <c r="W63" s="131">
        <f t="shared" si="9"/>
        <v>824.92233796296205</v>
      </c>
      <c r="X63" s="4">
        <f t="shared" si="10"/>
        <v>2.2600611998985261</v>
      </c>
      <c r="Y63" s="131">
        <f t="shared" si="11"/>
        <v>2</v>
      </c>
      <c r="Z63" s="321">
        <f t="shared" ca="1" si="12"/>
        <v>0.16953646476698553</v>
      </c>
      <c r="AA63" s="331">
        <f t="shared" si="13"/>
        <v>4</v>
      </c>
      <c r="AB63" s="331"/>
    </row>
    <row r="64" spans="1:28">
      <c r="A64" s="262">
        <v>37782.391689814816</v>
      </c>
      <c r="B64" s="262">
        <v>40415.571747685186</v>
      </c>
      <c r="C64" t="s">
        <v>243</v>
      </c>
      <c r="D64">
        <v>247</v>
      </c>
      <c r="E64">
        <v>199</v>
      </c>
      <c r="F64">
        <v>445</v>
      </c>
      <c r="G64" s="1">
        <v>2</v>
      </c>
      <c r="H64" s="1">
        <v>3</v>
      </c>
      <c r="I64" s="3">
        <v>2.3198379999999998</v>
      </c>
      <c r="J64" s="105">
        <v>10</v>
      </c>
      <c r="K64" s="106">
        <v>9</v>
      </c>
      <c r="L64" s="107">
        <v>4.048582995951417E-2</v>
      </c>
      <c r="M64" s="108">
        <v>3.643724696356275E-2</v>
      </c>
      <c r="N64" s="109">
        <v>1.1111111111111112</v>
      </c>
      <c r="O64" s="3">
        <f t="shared" si="2"/>
        <v>1.5</v>
      </c>
      <c r="P64" s="46">
        <f t="shared" si="3"/>
        <v>10</v>
      </c>
      <c r="Q64" s="46">
        <f t="shared" si="4"/>
        <v>1</v>
      </c>
      <c r="R64" s="46">
        <f t="shared" si="5"/>
        <v>11</v>
      </c>
      <c r="S64" s="46">
        <f t="shared" si="7"/>
        <v>4</v>
      </c>
      <c r="T64" s="46">
        <f t="shared" si="8"/>
        <v>11</v>
      </c>
      <c r="U64" s="259">
        <v>37782.391689814816</v>
      </c>
      <c r="V64" s="259">
        <v>40415.571747685186</v>
      </c>
      <c r="W64" s="131">
        <f t="shared" si="9"/>
        <v>2633.1800578703696</v>
      </c>
      <c r="X64" s="4">
        <f t="shared" si="10"/>
        <v>7.2141919393708758</v>
      </c>
      <c r="Y64" s="131">
        <f t="shared" si="11"/>
        <v>7</v>
      </c>
      <c r="Z64" s="321">
        <f t="shared" ca="1" si="12"/>
        <v>0.54116614081350356</v>
      </c>
      <c r="AA64" s="331">
        <f t="shared" si="13"/>
        <v>4</v>
      </c>
      <c r="AB64" s="331"/>
    </row>
    <row r="65" spans="1:31">
      <c r="A65" s="262">
        <v>37175.642430555556</v>
      </c>
      <c r="B65" s="262">
        <v>37508.693472222221</v>
      </c>
      <c r="C65" t="s">
        <v>244</v>
      </c>
      <c r="D65">
        <v>38</v>
      </c>
      <c r="E65">
        <v>119</v>
      </c>
      <c r="F65">
        <v>156</v>
      </c>
      <c r="G65" s="1">
        <v>6</v>
      </c>
      <c r="H65" s="1">
        <v>6</v>
      </c>
      <c r="I65" s="3">
        <v>6</v>
      </c>
      <c r="J65" s="105">
        <v>2</v>
      </c>
      <c r="K65" s="106">
        <v>1</v>
      </c>
      <c r="L65" s="107">
        <v>5.2631578947368418E-2</v>
      </c>
      <c r="M65" s="108">
        <v>2.6315789473684209E-2</v>
      </c>
      <c r="N65" s="109">
        <v>2</v>
      </c>
      <c r="O65" s="3">
        <f t="shared" si="2"/>
        <v>1</v>
      </c>
      <c r="P65" s="46">
        <f t="shared" si="3"/>
        <v>10</v>
      </c>
      <c r="Q65" s="46">
        <f t="shared" si="4"/>
        <v>1</v>
      </c>
      <c r="R65" s="46">
        <f t="shared" si="5"/>
        <v>11</v>
      </c>
      <c r="S65" s="46">
        <f t="shared" si="7"/>
        <v>3</v>
      </c>
      <c r="T65" s="46">
        <f t="shared" si="8"/>
        <v>3</v>
      </c>
      <c r="U65" s="259">
        <v>37175.642430555556</v>
      </c>
      <c r="V65" s="259">
        <v>37508.693472222221</v>
      </c>
      <c r="W65" s="131">
        <f t="shared" si="9"/>
        <v>333.0510416666657</v>
      </c>
      <c r="X65" s="4">
        <f t="shared" si="10"/>
        <v>0.91246860730593338</v>
      </c>
      <c r="Y65" s="131">
        <f t="shared" si="11"/>
        <v>0</v>
      </c>
      <c r="Z65" s="321">
        <f t="shared" ca="1" si="12"/>
        <v>6.844801454953893E-2</v>
      </c>
      <c r="AA65" s="331">
        <f t="shared" si="13"/>
        <v>4</v>
      </c>
      <c r="AB65" s="331"/>
      <c r="AE65" s="261"/>
    </row>
    <row r="66" spans="1:31">
      <c r="A66" s="262">
        <v>36777.561724537038</v>
      </c>
      <c r="B66" s="262">
        <v>37036.543321759258</v>
      </c>
      <c r="C66" t="s">
        <v>245</v>
      </c>
      <c r="D66">
        <v>37</v>
      </c>
      <c r="E66">
        <v>56</v>
      </c>
      <c r="F66">
        <v>92</v>
      </c>
      <c r="G66" s="1">
        <v>3</v>
      </c>
      <c r="H66" s="1">
        <v>3</v>
      </c>
      <c r="I66" s="3">
        <v>3</v>
      </c>
      <c r="J66" s="105">
        <v>2</v>
      </c>
      <c r="K66" s="106">
        <v>1</v>
      </c>
      <c r="L66" s="107">
        <v>5.4054054054054057E-2</v>
      </c>
      <c r="M66" s="108">
        <v>2.7027027027027029E-2</v>
      </c>
      <c r="N66" s="109">
        <v>2</v>
      </c>
      <c r="O66" s="3">
        <f t="shared" si="2"/>
        <v>1</v>
      </c>
      <c r="P66" s="46">
        <f t="shared" si="3"/>
        <v>10</v>
      </c>
      <c r="Q66" s="46">
        <f t="shared" si="4"/>
        <v>1</v>
      </c>
      <c r="R66" s="46">
        <f t="shared" si="5"/>
        <v>11</v>
      </c>
      <c r="S66" s="46">
        <f t="shared" si="7"/>
        <v>1</v>
      </c>
      <c r="T66" s="46">
        <f t="shared" si="8"/>
        <v>2</v>
      </c>
      <c r="U66" s="259">
        <v>36777.561724537038</v>
      </c>
      <c r="V66" s="259">
        <v>37036.543321759258</v>
      </c>
      <c r="W66" s="131">
        <f t="shared" si="9"/>
        <v>258.98159722222044</v>
      </c>
      <c r="X66" s="4">
        <f t="shared" si="10"/>
        <v>0.70953862252663136</v>
      </c>
      <c r="Y66" s="131">
        <f t="shared" si="11"/>
        <v>0</v>
      </c>
      <c r="Z66" s="321">
        <f t="shared" ca="1" si="12"/>
        <v>5.3225403667919557E-2</v>
      </c>
      <c r="AA66" s="331">
        <f t="shared" si="13"/>
        <v>4</v>
      </c>
      <c r="AB66" s="331"/>
    </row>
    <row r="67" spans="1:31">
      <c r="A67" s="262">
        <v>36738.412800925929</v>
      </c>
      <c r="B67" s="262">
        <v>37090.599953703706</v>
      </c>
      <c r="C67" t="s">
        <v>246</v>
      </c>
      <c r="D67">
        <v>55</v>
      </c>
      <c r="E67">
        <v>51</v>
      </c>
      <c r="F67">
        <v>108</v>
      </c>
      <c r="G67" s="1">
        <v>2</v>
      </c>
      <c r="H67" s="1">
        <v>2</v>
      </c>
      <c r="I67" s="3">
        <v>2</v>
      </c>
      <c r="J67" s="105">
        <v>3</v>
      </c>
      <c r="K67" s="106">
        <v>3</v>
      </c>
      <c r="L67" s="107">
        <v>5.4545454545454543E-2</v>
      </c>
      <c r="M67" s="108">
        <v>5.4545454545454543E-2</v>
      </c>
      <c r="N67" s="109">
        <v>1</v>
      </c>
      <c r="O67" s="3">
        <f t="shared" si="2"/>
        <v>1</v>
      </c>
      <c r="P67" s="46">
        <f t="shared" si="3"/>
        <v>10</v>
      </c>
      <c r="Q67" s="46">
        <f t="shared" si="4"/>
        <v>1</v>
      </c>
      <c r="R67" s="46">
        <f t="shared" si="5"/>
        <v>11</v>
      </c>
      <c r="S67" s="46">
        <f t="shared" si="7"/>
        <v>1</v>
      </c>
      <c r="T67" s="46">
        <f t="shared" si="8"/>
        <v>2</v>
      </c>
      <c r="U67" s="259">
        <v>36738.412800925929</v>
      </c>
      <c r="V67" s="259">
        <v>37090.599953703706</v>
      </c>
      <c r="W67" s="131">
        <f t="shared" si="9"/>
        <v>352.18715277777665</v>
      </c>
      <c r="X67" s="4">
        <f t="shared" si="10"/>
        <v>0.96489630898020995</v>
      </c>
      <c r="Y67" s="131">
        <f t="shared" si="11"/>
        <v>0</v>
      </c>
      <c r="Z67" s="321">
        <f t="shared" ca="1" si="12"/>
        <v>7.2380831589234182E-2</v>
      </c>
      <c r="AA67" s="331">
        <f t="shared" si="13"/>
        <v>4</v>
      </c>
      <c r="AB67" s="331"/>
    </row>
    <row r="68" spans="1:31">
      <c r="A68" s="262">
        <v>38784.471875000003</v>
      </c>
      <c r="B68" s="262">
        <v>40024.582314814819</v>
      </c>
      <c r="C68" t="s">
        <v>247</v>
      </c>
      <c r="D68">
        <v>110</v>
      </c>
      <c r="E68">
        <v>315</v>
      </c>
      <c r="F68">
        <v>424</v>
      </c>
      <c r="G68" s="1">
        <v>5</v>
      </c>
      <c r="H68" s="1">
        <v>5</v>
      </c>
      <c r="I68" s="3">
        <v>5</v>
      </c>
      <c r="J68" s="105">
        <v>6</v>
      </c>
      <c r="K68" s="106">
        <v>3</v>
      </c>
      <c r="L68" s="107">
        <v>5.4545454545454543E-2</v>
      </c>
      <c r="M68" s="108">
        <v>2.7272727272727271E-2</v>
      </c>
      <c r="N68" s="109">
        <v>2</v>
      </c>
      <c r="O68" s="3">
        <f t="shared" si="2"/>
        <v>1</v>
      </c>
      <c r="P68" s="46">
        <f t="shared" si="3"/>
        <v>10</v>
      </c>
      <c r="Q68" s="46">
        <f t="shared" si="4"/>
        <v>1</v>
      </c>
      <c r="R68" s="46">
        <f t="shared" si="5"/>
        <v>11</v>
      </c>
      <c r="S68" s="46">
        <f t="shared" si="7"/>
        <v>7</v>
      </c>
      <c r="T68" s="46">
        <f t="shared" si="8"/>
        <v>10</v>
      </c>
      <c r="U68" s="259">
        <v>38784.471875000003</v>
      </c>
      <c r="V68" s="259">
        <v>40024.582314814819</v>
      </c>
      <c r="W68" s="131">
        <f t="shared" si="9"/>
        <v>1240.1104398148163</v>
      </c>
      <c r="X68" s="4">
        <f t="shared" si="10"/>
        <v>3.3975628488077159</v>
      </c>
      <c r="Y68" s="131">
        <f t="shared" si="11"/>
        <v>3</v>
      </c>
      <c r="Z68" s="321">
        <f t="shared" ca="1" si="12"/>
        <v>0.25486513119041665</v>
      </c>
      <c r="AA68" s="331">
        <f t="shared" si="13"/>
        <v>4</v>
      </c>
      <c r="AB68" s="331"/>
    </row>
    <row r="69" spans="1:31">
      <c r="A69" s="262">
        <v>36443.766944444447</v>
      </c>
      <c r="B69" s="262">
        <v>36540.729895833334</v>
      </c>
      <c r="C69" t="s">
        <v>248</v>
      </c>
      <c r="D69">
        <v>18</v>
      </c>
      <c r="E69">
        <v>0</v>
      </c>
      <c r="F69">
        <v>17</v>
      </c>
      <c r="G69" s="1">
        <v>4</v>
      </c>
      <c r="H69" s="1">
        <v>4</v>
      </c>
      <c r="I69" s="3">
        <v>4</v>
      </c>
      <c r="J69" s="105">
        <v>1</v>
      </c>
      <c r="K69" s="106">
        <v>1</v>
      </c>
      <c r="L69" s="107">
        <v>5.5555555555555552E-2</v>
      </c>
      <c r="M69" s="108">
        <v>5.5555555555555552E-2</v>
      </c>
      <c r="N69" s="109">
        <v>1</v>
      </c>
      <c r="O69" s="3">
        <f t="shared" si="2"/>
        <v>1</v>
      </c>
      <c r="P69" s="46">
        <f t="shared" si="3"/>
        <v>10</v>
      </c>
      <c r="Q69" s="46">
        <f t="shared" si="4"/>
        <v>1</v>
      </c>
      <c r="R69" s="46">
        <f t="shared" si="5"/>
        <v>11</v>
      </c>
      <c r="S69" s="46">
        <f t="shared" si="7"/>
        <v>0</v>
      </c>
      <c r="T69" s="46">
        <f t="shared" si="8"/>
        <v>1</v>
      </c>
      <c r="U69" s="259">
        <v>36443.766944444447</v>
      </c>
      <c r="V69" s="259">
        <v>36540.729895833334</v>
      </c>
      <c r="W69" s="131">
        <f t="shared" si="9"/>
        <v>96.962951388886722</v>
      </c>
      <c r="X69" s="4">
        <f t="shared" si="10"/>
        <v>0.2656519216133883</v>
      </c>
      <c r="Y69" s="131">
        <f t="shared" si="11"/>
        <v>0</v>
      </c>
      <c r="Z69" s="321">
        <f t="shared" ca="1" si="12"/>
        <v>1.9927640743052599E-2</v>
      </c>
      <c r="AA69" s="331">
        <f t="shared" si="13"/>
        <v>4</v>
      </c>
      <c r="AB69" s="331"/>
    </row>
    <row r="70" spans="1:31">
      <c r="A70" s="262">
        <v>36985.594467592593</v>
      </c>
      <c r="B70" s="262">
        <v>37290.699305555558</v>
      </c>
      <c r="C70" t="s">
        <v>249</v>
      </c>
      <c r="D70">
        <v>52</v>
      </c>
      <c r="E70">
        <v>81</v>
      </c>
      <c r="F70">
        <v>132</v>
      </c>
      <c r="G70" s="1">
        <v>4</v>
      </c>
      <c r="H70" s="1">
        <v>4</v>
      </c>
      <c r="I70" s="3">
        <v>3.3461536999999999</v>
      </c>
      <c r="J70" s="105">
        <v>3</v>
      </c>
      <c r="K70" s="106">
        <v>3</v>
      </c>
      <c r="L70" s="107">
        <v>5.7692307692307696E-2</v>
      </c>
      <c r="M70" s="108">
        <v>5.7692307692307696E-2</v>
      </c>
      <c r="N70" s="109">
        <v>1</v>
      </c>
      <c r="O70" s="3">
        <f t="shared" si="2"/>
        <v>1</v>
      </c>
      <c r="P70" s="46">
        <f t="shared" si="3"/>
        <v>10</v>
      </c>
      <c r="Q70" s="46">
        <f t="shared" si="4"/>
        <v>1</v>
      </c>
      <c r="R70" s="46">
        <f t="shared" si="5"/>
        <v>11</v>
      </c>
      <c r="S70" s="46">
        <f t="shared" si="7"/>
        <v>2</v>
      </c>
      <c r="T70" s="46">
        <f t="shared" si="8"/>
        <v>3</v>
      </c>
      <c r="U70" s="259">
        <v>36985.594467592593</v>
      </c>
      <c r="V70" s="259">
        <v>37290.699305555558</v>
      </c>
      <c r="W70" s="131">
        <f t="shared" si="9"/>
        <v>305.10483796296467</v>
      </c>
      <c r="X70" s="4">
        <f t="shared" si="10"/>
        <v>0.83590366565195795</v>
      </c>
      <c r="Y70" s="131">
        <f t="shared" si="11"/>
        <v>0</v>
      </c>
      <c r="Z70" s="321">
        <f t="shared" ca="1" si="12"/>
        <v>6.2704564091786583E-2</v>
      </c>
      <c r="AA70" s="331">
        <f t="shared" si="13"/>
        <v>4</v>
      </c>
      <c r="AB70" s="331"/>
    </row>
    <row r="71" spans="1:31">
      <c r="A71" s="262">
        <v>36985.594467592593</v>
      </c>
      <c r="B71" s="262">
        <v>37290.699305555558</v>
      </c>
      <c r="C71" t="s">
        <v>250</v>
      </c>
      <c r="D71">
        <v>52</v>
      </c>
      <c r="E71">
        <v>81</v>
      </c>
      <c r="F71">
        <v>132</v>
      </c>
      <c r="G71" s="1">
        <v>5</v>
      </c>
      <c r="H71" s="1">
        <v>6</v>
      </c>
      <c r="I71" s="3">
        <v>5.9807689999999996</v>
      </c>
      <c r="J71" s="105">
        <v>3</v>
      </c>
      <c r="K71" s="106">
        <v>2</v>
      </c>
      <c r="L71" s="107">
        <v>5.7692307692307696E-2</v>
      </c>
      <c r="M71" s="108">
        <v>3.8461538461538464E-2</v>
      </c>
      <c r="N71" s="109">
        <v>1.5</v>
      </c>
      <c r="O71" s="3">
        <f t="shared" si="2"/>
        <v>1.2</v>
      </c>
      <c r="P71" s="46">
        <f t="shared" si="3"/>
        <v>10</v>
      </c>
      <c r="Q71" s="46">
        <f t="shared" si="4"/>
        <v>1</v>
      </c>
      <c r="R71" s="46">
        <f t="shared" si="5"/>
        <v>11</v>
      </c>
      <c r="S71" s="46">
        <f t="shared" si="7"/>
        <v>2</v>
      </c>
      <c r="T71" s="46">
        <f t="shared" si="8"/>
        <v>3</v>
      </c>
      <c r="U71" s="259">
        <v>36985.594467592593</v>
      </c>
      <c r="V71" s="259">
        <v>37290.699305555558</v>
      </c>
      <c r="W71" s="131">
        <f t="shared" si="9"/>
        <v>305.10483796296467</v>
      </c>
      <c r="X71" s="4">
        <f t="shared" si="10"/>
        <v>0.83590366565195795</v>
      </c>
      <c r="Y71" s="131">
        <f t="shared" si="11"/>
        <v>0</v>
      </c>
      <c r="Z71" s="321">
        <f t="shared" ca="1" si="12"/>
        <v>6.2704564091786583E-2</v>
      </c>
      <c r="AA71" s="331">
        <f t="shared" si="13"/>
        <v>4</v>
      </c>
      <c r="AB71" s="331"/>
    </row>
    <row r="72" spans="1:31">
      <c r="A72" s="262">
        <v>38784.471875000003</v>
      </c>
      <c r="B72" s="262">
        <v>40024.582314814819</v>
      </c>
      <c r="C72" t="s">
        <v>251</v>
      </c>
      <c r="D72">
        <v>110</v>
      </c>
      <c r="E72">
        <v>315</v>
      </c>
      <c r="F72">
        <v>424</v>
      </c>
      <c r="G72" s="1">
        <v>6</v>
      </c>
      <c r="H72" s="1">
        <v>6</v>
      </c>
      <c r="I72" s="3">
        <v>6</v>
      </c>
      <c r="J72" s="105">
        <v>7</v>
      </c>
      <c r="K72" s="106">
        <v>4</v>
      </c>
      <c r="L72" s="107">
        <v>6.363636363636363E-2</v>
      </c>
      <c r="M72" s="108">
        <v>3.6363636363636362E-2</v>
      </c>
      <c r="N72" s="109">
        <v>1.75</v>
      </c>
      <c r="O72" s="3">
        <f t="shared" si="2"/>
        <v>1</v>
      </c>
      <c r="P72" s="46">
        <f t="shared" si="3"/>
        <v>10</v>
      </c>
      <c r="Q72" s="46">
        <f t="shared" si="4"/>
        <v>1</v>
      </c>
      <c r="R72" s="46">
        <f t="shared" si="5"/>
        <v>11</v>
      </c>
      <c r="S72" s="46">
        <f t="shared" si="7"/>
        <v>7</v>
      </c>
      <c r="T72" s="46">
        <f t="shared" si="8"/>
        <v>10</v>
      </c>
      <c r="U72" s="259">
        <v>38784.471875000003</v>
      </c>
      <c r="V72" s="259">
        <v>40024.582314814819</v>
      </c>
      <c r="W72" s="131">
        <f t="shared" si="9"/>
        <v>1240.1104398148163</v>
      </c>
      <c r="X72" s="4">
        <f t="shared" si="10"/>
        <v>3.3975628488077159</v>
      </c>
      <c r="Y72" s="131">
        <f t="shared" si="11"/>
        <v>3</v>
      </c>
      <c r="Z72" s="321">
        <f t="shared" ca="1" si="12"/>
        <v>0.25486513119041665</v>
      </c>
      <c r="AA72" s="331">
        <f t="shared" si="13"/>
        <v>4</v>
      </c>
      <c r="AB72" s="331"/>
    </row>
    <row r="73" spans="1:31">
      <c r="A73" s="262">
        <v>36635.634421296294</v>
      </c>
      <c r="B73" s="262">
        <v>38026.674525462964</v>
      </c>
      <c r="C73" t="s">
        <v>252</v>
      </c>
      <c r="D73">
        <v>177</v>
      </c>
      <c r="E73">
        <v>35</v>
      </c>
      <c r="F73">
        <v>248</v>
      </c>
      <c r="G73" s="1">
        <v>4</v>
      </c>
      <c r="H73" s="1">
        <v>3</v>
      </c>
      <c r="I73" s="3">
        <v>5.7966103999999996</v>
      </c>
      <c r="J73" s="105">
        <v>12</v>
      </c>
      <c r="K73" s="106">
        <v>6</v>
      </c>
      <c r="L73" s="107">
        <v>6.7796610169491525E-2</v>
      </c>
      <c r="M73" s="108">
        <v>3.3898305084745763E-2</v>
      </c>
      <c r="N73" s="109">
        <v>2</v>
      </c>
      <c r="O73" s="3">
        <f t="shared" si="2"/>
        <v>0.75</v>
      </c>
      <c r="P73" s="46">
        <f t="shared" si="3"/>
        <v>10</v>
      </c>
      <c r="Q73" s="46">
        <f t="shared" si="4"/>
        <v>1</v>
      </c>
      <c r="R73" s="46">
        <f t="shared" si="5"/>
        <v>11</v>
      </c>
      <c r="S73" s="46">
        <f t="shared" si="7"/>
        <v>1</v>
      </c>
      <c r="T73" s="46">
        <f t="shared" si="8"/>
        <v>5</v>
      </c>
      <c r="U73" s="259">
        <v>36635.634421296294</v>
      </c>
      <c r="V73" s="259">
        <v>38026.674525462964</v>
      </c>
      <c r="W73" s="131">
        <f t="shared" si="9"/>
        <v>1391.0401041666701</v>
      </c>
      <c r="X73" s="4">
        <f t="shared" si="10"/>
        <v>3.811068778538822</v>
      </c>
      <c r="Y73" s="131">
        <f t="shared" si="11"/>
        <v>3</v>
      </c>
      <c r="Z73" s="321">
        <f t="shared" ca="1" si="12"/>
        <v>0.28588390780139733</v>
      </c>
      <c r="AA73" s="331">
        <f t="shared" si="13"/>
        <v>4</v>
      </c>
      <c r="AB73" s="331"/>
    </row>
    <row r="74" spans="1:31">
      <c r="A74" s="262">
        <v>37290.699305555558</v>
      </c>
      <c r="B74" s="262">
        <v>38026.674525462964</v>
      </c>
      <c r="C74" t="s">
        <v>253</v>
      </c>
      <c r="D74">
        <v>87</v>
      </c>
      <c r="E74">
        <v>132</v>
      </c>
      <c r="F74">
        <v>248</v>
      </c>
      <c r="G74" s="1">
        <v>3</v>
      </c>
      <c r="H74" s="1">
        <v>3</v>
      </c>
      <c r="I74" s="3">
        <v>3.0689654000000002</v>
      </c>
      <c r="J74" s="105">
        <v>6</v>
      </c>
      <c r="K74" s="106">
        <v>2</v>
      </c>
      <c r="L74" s="107">
        <v>6.8965517241379309E-2</v>
      </c>
      <c r="M74" s="108">
        <v>2.2988505747126436E-2</v>
      </c>
      <c r="N74" s="109">
        <v>3</v>
      </c>
      <c r="O74" s="3">
        <f t="shared" si="2"/>
        <v>1</v>
      </c>
      <c r="P74" s="46">
        <f t="shared" si="3"/>
        <v>10</v>
      </c>
      <c r="Q74" s="46">
        <f t="shared" si="4"/>
        <v>1</v>
      </c>
      <c r="R74" s="46">
        <f t="shared" si="5"/>
        <v>11</v>
      </c>
      <c r="S74" s="46">
        <f t="shared" si="7"/>
        <v>3</v>
      </c>
      <c r="T74" s="46">
        <f t="shared" si="8"/>
        <v>5</v>
      </c>
      <c r="U74" s="259">
        <v>37290.699305555558</v>
      </c>
      <c r="V74" s="259">
        <v>38026.674525462964</v>
      </c>
      <c r="W74" s="131">
        <f t="shared" si="9"/>
        <v>735.97521990740643</v>
      </c>
      <c r="X74" s="4">
        <f t="shared" si="10"/>
        <v>2.0163704654997434</v>
      </c>
      <c r="Y74" s="131">
        <f t="shared" si="11"/>
        <v>2</v>
      </c>
      <c r="Z74" s="321">
        <f t="shared" ca="1" si="12"/>
        <v>0.15125622279464646</v>
      </c>
      <c r="AA74" s="331">
        <f t="shared" si="13"/>
        <v>4</v>
      </c>
      <c r="AB74" s="331"/>
    </row>
    <row r="75" spans="1:31">
      <c r="A75" s="262">
        <v>36443.766944444447</v>
      </c>
      <c r="B75" s="262">
        <v>38026.674525462964</v>
      </c>
      <c r="C75" t="s">
        <v>254</v>
      </c>
      <c r="D75">
        <v>212</v>
      </c>
      <c r="E75">
        <v>0</v>
      </c>
      <c r="F75">
        <v>248</v>
      </c>
      <c r="G75" s="1">
        <v>4</v>
      </c>
      <c r="H75" s="1">
        <v>8</v>
      </c>
      <c r="I75" s="3">
        <v>8.1462269999999997</v>
      </c>
      <c r="J75" s="105">
        <v>17</v>
      </c>
      <c r="K75" s="106">
        <v>8</v>
      </c>
      <c r="L75" s="107">
        <v>8.0188679245283015E-2</v>
      </c>
      <c r="M75" s="108">
        <v>3.7735849056603772E-2</v>
      </c>
      <c r="N75" s="109">
        <v>2.125</v>
      </c>
      <c r="O75" s="110">
        <f t="shared" ref="O75:O138" si="14">H75/G75</f>
        <v>2</v>
      </c>
      <c r="P75" s="46">
        <f t="shared" ref="P75:P138" si="15">IF(ISNUMBER(F75),10,20)</f>
        <v>10</v>
      </c>
      <c r="Q75" s="46">
        <f t="shared" ref="Q75:Q138" si="16">IF(AND(J75&gt;$J$2,L75&gt;$J$4),2,(IF(J75&gt;$J$3,1,0)))</f>
        <v>1</v>
      </c>
      <c r="R75" s="46">
        <f t="shared" ref="R75:R138" si="17">P75+Q75</f>
        <v>11</v>
      </c>
      <c r="S75" s="46">
        <f t="shared" si="7"/>
        <v>0</v>
      </c>
      <c r="T75" s="46">
        <f t="shared" si="8"/>
        <v>5</v>
      </c>
      <c r="U75" s="259">
        <v>36443.766944444447</v>
      </c>
      <c r="V75" s="259">
        <v>38026.674525462964</v>
      </c>
      <c r="W75" s="131">
        <f t="shared" si="9"/>
        <v>1582.9075810185168</v>
      </c>
      <c r="X75" s="4">
        <f t="shared" si="10"/>
        <v>4.3367330986808676</v>
      </c>
      <c r="Y75" s="131">
        <f t="shared" si="11"/>
        <v>4</v>
      </c>
      <c r="Z75" s="321">
        <f t="shared" ca="1" si="12"/>
        <v>0.32531614551913018</v>
      </c>
      <c r="AA75" s="331">
        <f t="shared" ref="AA75:AA106" si="18">LOOKUP(R75,$AA$2:$AB$7)</f>
        <v>4</v>
      </c>
      <c r="AB75" s="331"/>
    </row>
    <row r="76" spans="1:31">
      <c r="A76" s="262">
        <v>38447.779953703706</v>
      </c>
      <c r="B76" s="262">
        <v>39471.403321759259</v>
      </c>
      <c r="C76" t="s">
        <v>255</v>
      </c>
      <c r="D76">
        <v>96</v>
      </c>
      <c r="E76">
        <v>282</v>
      </c>
      <c r="F76">
        <v>377</v>
      </c>
      <c r="G76" s="1">
        <v>3</v>
      </c>
      <c r="H76" s="1">
        <v>5</v>
      </c>
      <c r="I76" s="3">
        <v>4.8958335000000002</v>
      </c>
      <c r="J76" s="105">
        <v>8</v>
      </c>
      <c r="K76" s="106">
        <v>4</v>
      </c>
      <c r="L76" s="107">
        <v>8.3333333333333329E-2</v>
      </c>
      <c r="M76" s="108">
        <v>4.1666666666666664E-2</v>
      </c>
      <c r="N76" s="109">
        <v>2</v>
      </c>
      <c r="O76" s="3">
        <f t="shared" si="14"/>
        <v>1.6666666666666667</v>
      </c>
      <c r="P76" s="46">
        <f t="shared" si="15"/>
        <v>10</v>
      </c>
      <c r="Q76" s="46">
        <f t="shared" si="16"/>
        <v>1</v>
      </c>
      <c r="R76" s="46">
        <f t="shared" si="17"/>
        <v>11</v>
      </c>
      <c r="S76" s="46">
        <f t="shared" ref="S76:S139" si="19">VLOOKUP(E76,$AC$2:$AE$16,3,TRUE)</f>
        <v>6</v>
      </c>
      <c r="T76" s="46">
        <f t="shared" ref="T76:T90" si="20">VLOOKUP(F76,$AC$2:$AE$16,3,TRUE)</f>
        <v>9</v>
      </c>
      <c r="U76" s="259">
        <v>38447.779953703706</v>
      </c>
      <c r="V76" s="259">
        <v>39471.403321759259</v>
      </c>
      <c r="W76" s="131">
        <f t="shared" ref="W76:W139" si="21">V76-U76</f>
        <v>1023.6233680555524</v>
      </c>
      <c r="X76" s="4">
        <f t="shared" ref="X76:X139" si="22">W76/365</f>
        <v>2.8044475837138423</v>
      </c>
      <c r="Y76" s="131">
        <f t="shared" ref="Y76:Y139" si="23">TRUNC(X76)</f>
        <v>2</v>
      </c>
      <c r="Z76" s="321">
        <f t="shared" ref="Z76:Z139" ca="1" si="24">X76/$Z$3</f>
        <v>0.21037312130685085</v>
      </c>
      <c r="AA76" s="331">
        <f t="shared" si="18"/>
        <v>4</v>
      </c>
      <c r="AB76" s="331"/>
    </row>
    <row r="77" spans="1:31">
      <c r="A77" s="262">
        <v>36535.632604166669</v>
      </c>
      <c r="B77" s="262">
        <v>37036.543321759258</v>
      </c>
      <c r="C77" t="s">
        <v>256</v>
      </c>
      <c r="D77">
        <v>84</v>
      </c>
      <c r="E77">
        <v>9</v>
      </c>
      <c r="F77">
        <v>92</v>
      </c>
      <c r="G77" s="1">
        <v>4</v>
      </c>
      <c r="H77" s="1">
        <v>5</v>
      </c>
      <c r="I77" s="3">
        <v>4.9404763999999997</v>
      </c>
      <c r="J77" s="105">
        <v>8</v>
      </c>
      <c r="K77" s="106">
        <v>4</v>
      </c>
      <c r="L77" s="107">
        <v>9.5238095238095233E-2</v>
      </c>
      <c r="M77" s="108">
        <v>4.7619047619047616E-2</v>
      </c>
      <c r="N77" s="109">
        <v>2</v>
      </c>
      <c r="O77" s="3">
        <f t="shared" si="14"/>
        <v>1.25</v>
      </c>
      <c r="P77" s="46">
        <f t="shared" si="15"/>
        <v>10</v>
      </c>
      <c r="Q77" s="46">
        <f t="shared" si="16"/>
        <v>1</v>
      </c>
      <c r="R77" s="46">
        <f t="shared" si="17"/>
        <v>11</v>
      </c>
      <c r="S77" s="46">
        <f t="shared" si="19"/>
        <v>1</v>
      </c>
      <c r="T77" s="46">
        <f t="shared" si="20"/>
        <v>2</v>
      </c>
      <c r="U77" s="259">
        <v>36535.632604166669</v>
      </c>
      <c r="V77" s="259">
        <v>37036.543321759258</v>
      </c>
      <c r="W77" s="131">
        <f t="shared" si="21"/>
        <v>500.91071759258921</v>
      </c>
      <c r="X77" s="4">
        <f t="shared" si="22"/>
        <v>1.3723581303906554</v>
      </c>
      <c r="Y77" s="131">
        <f t="shared" si="23"/>
        <v>1</v>
      </c>
      <c r="Z77" s="321">
        <f t="shared" ca="1" si="24"/>
        <v>0.10294621483307967</v>
      </c>
      <c r="AA77" s="331">
        <f t="shared" si="18"/>
        <v>4</v>
      </c>
      <c r="AB77" s="331"/>
    </row>
    <row r="78" spans="1:31">
      <c r="A78" s="262">
        <v>36854.476157407407</v>
      </c>
      <c r="B78" s="262">
        <v>37036.543321759258</v>
      </c>
      <c r="C78" t="s">
        <v>257</v>
      </c>
      <c r="D78">
        <v>30</v>
      </c>
      <c r="E78">
        <v>63</v>
      </c>
      <c r="F78">
        <v>92</v>
      </c>
      <c r="G78" s="1">
        <v>6</v>
      </c>
      <c r="H78" s="1">
        <v>8</v>
      </c>
      <c r="I78" s="3">
        <v>7.4666667000000002</v>
      </c>
      <c r="J78" s="105">
        <v>3</v>
      </c>
      <c r="K78" s="106">
        <v>1</v>
      </c>
      <c r="L78" s="107">
        <v>0.1</v>
      </c>
      <c r="M78" s="108">
        <v>3.3333333333333333E-2</v>
      </c>
      <c r="N78" s="109">
        <v>3</v>
      </c>
      <c r="O78" s="3">
        <f t="shared" si="14"/>
        <v>1.3333333333333333</v>
      </c>
      <c r="P78" s="46">
        <f t="shared" si="15"/>
        <v>10</v>
      </c>
      <c r="Q78" s="46">
        <f t="shared" si="16"/>
        <v>1</v>
      </c>
      <c r="R78" s="46">
        <f t="shared" si="17"/>
        <v>11</v>
      </c>
      <c r="S78" s="46">
        <f t="shared" si="19"/>
        <v>2</v>
      </c>
      <c r="T78" s="46">
        <f t="shared" si="20"/>
        <v>2</v>
      </c>
      <c r="U78" s="259">
        <v>36854.476157407407</v>
      </c>
      <c r="V78" s="259">
        <v>37036.543321759258</v>
      </c>
      <c r="W78" s="131">
        <f t="shared" si="21"/>
        <v>182.06716435185081</v>
      </c>
      <c r="X78" s="4">
        <f t="shared" si="22"/>
        <v>0.4988141489091803</v>
      </c>
      <c r="Y78" s="131">
        <f t="shared" si="23"/>
        <v>0</v>
      </c>
      <c r="Z78" s="321">
        <f t="shared" ca="1" si="24"/>
        <v>3.7418096193860627E-2</v>
      </c>
      <c r="AA78" s="331">
        <f t="shared" si="18"/>
        <v>4</v>
      </c>
      <c r="AB78" s="331"/>
    </row>
    <row r="79" spans="1:31">
      <c r="A79" s="262">
        <v>38602.495451388888</v>
      </c>
      <c r="B79" s="262">
        <v>39471.403321759259</v>
      </c>
      <c r="C79" s="24" t="s">
        <v>258</v>
      </c>
      <c r="D79" s="24">
        <v>89</v>
      </c>
      <c r="E79" s="24">
        <v>289</v>
      </c>
      <c r="F79" s="24">
        <v>377</v>
      </c>
      <c r="G79" s="25">
        <v>3</v>
      </c>
      <c r="H79" s="25">
        <v>3</v>
      </c>
      <c r="I79" s="27">
        <v>3</v>
      </c>
      <c r="J79" s="111">
        <v>9</v>
      </c>
      <c r="K79" s="112">
        <v>3</v>
      </c>
      <c r="L79" s="113">
        <v>0.10112359550561797</v>
      </c>
      <c r="M79" s="114">
        <v>3.3707865168539325E-2</v>
      </c>
      <c r="N79" s="115">
        <v>3</v>
      </c>
      <c r="O79" s="27">
        <f t="shared" si="14"/>
        <v>1</v>
      </c>
      <c r="P79" s="28">
        <f t="shared" si="15"/>
        <v>10</v>
      </c>
      <c r="Q79" s="28">
        <f t="shared" si="16"/>
        <v>2</v>
      </c>
      <c r="R79" s="28">
        <f t="shared" si="17"/>
        <v>12</v>
      </c>
      <c r="S79" s="28">
        <f t="shared" si="19"/>
        <v>6</v>
      </c>
      <c r="T79" s="28">
        <f t="shared" si="20"/>
        <v>9</v>
      </c>
      <c r="U79" s="270">
        <v>38602.495451388888</v>
      </c>
      <c r="V79" s="270">
        <v>39471.403321759259</v>
      </c>
      <c r="W79" s="268">
        <f t="shared" si="21"/>
        <v>868.9078703703708</v>
      </c>
      <c r="X79" s="26">
        <f t="shared" si="22"/>
        <v>2.3805695078640294</v>
      </c>
      <c r="Y79" s="268">
        <f t="shared" si="23"/>
        <v>2</v>
      </c>
      <c r="Z79" s="349">
        <f t="shared" ca="1" si="24"/>
        <v>0.17857628745339771</v>
      </c>
      <c r="AA79" s="331">
        <f t="shared" si="18"/>
        <v>3</v>
      </c>
      <c r="AB79" s="331"/>
    </row>
    <row r="80" spans="1:31">
      <c r="A80" s="262">
        <v>36443.766944444447</v>
      </c>
      <c r="B80" s="262">
        <v>38026.674525462964</v>
      </c>
      <c r="C80" s="24" t="s">
        <v>259</v>
      </c>
      <c r="D80" s="24">
        <v>212</v>
      </c>
      <c r="E80" s="24">
        <v>0</v>
      </c>
      <c r="F80" s="24">
        <v>248</v>
      </c>
      <c r="G80" s="25">
        <v>8</v>
      </c>
      <c r="H80" s="25">
        <v>6</v>
      </c>
      <c r="I80" s="27">
        <v>7.8820753000000003</v>
      </c>
      <c r="J80" s="111">
        <v>24</v>
      </c>
      <c r="K80" s="112">
        <v>9</v>
      </c>
      <c r="L80" s="113">
        <v>0.11320754716981132</v>
      </c>
      <c r="M80" s="114">
        <v>4.2452830188679243E-2</v>
      </c>
      <c r="N80" s="115">
        <v>2.6666666666666665</v>
      </c>
      <c r="O80" s="27">
        <f t="shared" si="14"/>
        <v>0.75</v>
      </c>
      <c r="P80" s="28">
        <f t="shared" si="15"/>
        <v>10</v>
      </c>
      <c r="Q80" s="28">
        <f t="shared" si="16"/>
        <v>2</v>
      </c>
      <c r="R80" s="28">
        <f t="shared" si="17"/>
        <v>12</v>
      </c>
      <c r="S80" s="28">
        <f t="shared" si="19"/>
        <v>0</v>
      </c>
      <c r="T80" s="28">
        <f t="shared" si="20"/>
        <v>5</v>
      </c>
      <c r="U80" s="270">
        <v>36443.766944444447</v>
      </c>
      <c r="V80" s="270">
        <v>38026.674525462964</v>
      </c>
      <c r="W80" s="268">
        <f t="shared" si="21"/>
        <v>1582.9075810185168</v>
      </c>
      <c r="X80" s="26">
        <f t="shared" si="22"/>
        <v>4.3367330986808676</v>
      </c>
      <c r="Y80" s="268">
        <f t="shared" si="23"/>
        <v>4</v>
      </c>
      <c r="Z80" s="349">
        <f t="shared" ca="1" si="24"/>
        <v>0.32531614551913018</v>
      </c>
      <c r="AA80" s="331">
        <f t="shared" si="18"/>
        <v>3</v>
      </c>
      <c r="AB80" s="331"/>
    </row>
    <row r="81" spans="1:28">
      <c r="A81" s="262">
        <v>36917.927997685183</v>
      </c>
      <c r="B81" s="262">
        <v>37290.699305555558</v>
      </c>
      <c r="C81" s="24" t="s">
        <v>260</v>
      </c>
      <c r="D81" s="24">
        <v>61</v>
      </c>
      <c r="E81" s="24">
        <v>72</v>
      </c>
      <c r="F81" s="24">
        <v>132</v>
      </c>
      <c r="G81" s="25">
        <v>14</v>
      </c>
      <c r="H81" s="25">
        <v>14</v>
      </c>
      <c r="I81" s="27">
        <v>14</v>
      </c>
      <c r="J81" s="111">
        <v>7</v>
      </c>
      <c r="K81" s="112">
        <v>6</v>
      </c>
      <c r="L81" s="113">
        <v>0.11475409836065574</v>
      </c>
      <c r="M81" s="114">
        <v>9.8360655737704916E-2</v>
      </c>
      <c r="N81" s="115">
        <v>1.1666666666666667</v>
      </c>
      <c r="O81" s="27">
        <f t="shared" si="14"/>
        <v>1</v>
      </c>
      <c r="P81" s="28">
        <f t="shared" si="15"/>
        <v>10</v>
      </c>
      <c r="Q81" s="28">
        <f t="shared" si="16"/>
        <v>2</v>
      </c>
      <c r="R81" s="28">
        <f t="shared" si="17"/>
        <v>12</v>
      </c>
      <c r="S81" s="28">
        <f t="shared" si="19"/>
        <v>2</v>
      </c>
      <c r="T81" s="28">
        <f t="shared" si="20"/>
        <v>3</v>
      </c>
      <c r="U81" s="270">
        <v>36917.927997685183</v>
      </c>
      <c r="V81" s="270">
        <v>37290.699305555558</v>
      </c>
      <c r="W81" s="268">
        <f t="shared" si="21"/>
        <v>372.77130787037459</v>
      </c>
      <c r="X81" s="26">
        <f t="shared" si="22"/>
        <v>1.0212912544393824</v>
      </c>
      <c r="Y81" s="268">
        <f t="shared" si="23"/>
        <v>1</v>
      </c>
      <c r="Z81" s="349">
        <f t="shared" ca="1" si="24"/>
        <v>7.6611247864821916E-2</v>
      </c>
      <c r="AA81" s="331">
        <f t="shared" si="18"/>
        <v>3</v>
      </c>
      <c r="AB81" s="331"/>
    </row>
    <row r="82" spans="1:28">
      <c r="A82" s="262">
        <v>36985.594467592593</v>
      </c>
      <c r="B82" s="262">
        <v>37290.699305555558</v>
      </c>
      <c r="C82" s="24" t="s">
        <v>261</v>
      </c>
      <c r="D82" s="24">
        <v>52</v>
      </c>
      <c r="E82" s="24">
        <v>81</v>
      </c>
      <c r="F82" s="24">
        <v>132</v>
      </c>
      <c r="G82" s="25">
        <v>3</v>
      </c>
      <c r="H82" s="25">
        <v>4</v>
      </c>
      <c r="I82" s="27">
        <v>3.5961536999999999</v>
      </c>
      <c r="J82" s="111">
        <v>7</v>
      </c>
      <c r="K82" s="112">
        <v>3</v>
      </c>
      <c r="L82" s="113">
        <v>0.13461538461538461</v>
      </c>
      <c r="M82" s="114">
        <v>5.7692307692307696E-2</v>
      </c>
      <c r="N82" s="115">
        <v>2.3333333333333335</v>
      </c>
      <c r="O82" s="27">
        <f t="shared" si="14"/>
        <v>1.3333333333333333</v>
      </c>
      <c r="P82" s="28">
        <f t="shared" si="15"/>
        <v>10</v>
      </c>
      <c r="Q82" s="28">
        <f t="shared" si="16"/>
        <v>2</v>
      </c>
      <c r="R82" s="28">
        <f t="shared" si="17"/>
        <v>12</v>
      </c>
      <c r="S82" s="28">
        <f t="shared" si="19"/>
        <v>2</v>
      </c>
      <c r="T82" s="28">
        <f t="shared" si="20"/>
        <v>3</v>
      </c>
      <c r="U82" s="270">
        <v>36985.594467592593</v>
      </c>
      <c r="V82" s="270">
        <v>37290.699305555558</v>
      </c>
      <c r="W82" s="268">
        <f t="shared" si="21"/>
        <v>305.10483796296467</v>
      </c>
      <c r="X82" s="26">
        <f t="shared" si="22"/>
        <v>0.83590366565195795</v>
      </c>
      <c r="Y82" s="268">
        <f t="shared" si="23"/>
        <v>0</v>
      </c>
      <c r="Z82" s="349">
        <f t="shared" ca="1" si="24"/>
        <v>6.2704564091786583E-2</v>
      </c>
      <c r="AA82" s="331">
        <f t="shared" si="18"/>
        <v>3</v>
      </c>
      <c r="AB82" s="331"/>
    </row>
    <row r="83" spans="1:28">
      <c r="A83" s="262">
        <v>37004.588425925926</v>
      </c>
      <c r="B83" s="262">
        <v>38029.428888888891</v>
      </c>
      <c r="C83" s="24" t="s">
        <v>262</v>
      </c>
      <c r="D83" s="24">
        <v>165</v>
      </c>
      <c r="E83" s="24">
        <v>85</v>
      </c>
      <c r="F83" s="24">
        <v>249</v>
      </c>
      <c r="G83" s="25">
        <v>5</v>
      </c>
      <c r="H83" s="25">
        <v>5</v>
      </c>
      <c r="I83" s="27">
        <v>5</v>
      </c>
      <c r="J83" s="111">
        <v>24</v>
      </c>
      <c r="K83" s="112">
        <v>7</v>
      </c>
      <c r="L83" s="113">
        <v>0.14545454545454545</v>
      </c>
      <c r="M83" s="114">
        <v>4.2424242424242427E-2</v>
      </c>
      <c r="N83" s="115">
        <v>3.4285714285714284</v>
      </c>
      <c r="O83" s="27">
        <f t="shared" si="14"/>
        <v>1</v>
      </c>
      <c r="P83" s="28">
        <f t="shared" si="15"/>
        <v>10</v>
      </c>
      <c r="Q83" s="28">
        <f t="shared" si="16"/>
        <v>2</v>
      </c>
      <c r="R83" s="28">
        <f t="shared" si="17"/>
        <v>12</v>
      </c>
      <c r="S83" s="28">
        <f t="shared" si="19"/>
        <v>2</v>
      </c>
      <c r="T83" s="28">
        <f t="shared" si="20"/>
        <v>5</v>
      </c>
      <c r="U83" s="270">
        <v>37004.588425925926</v>
      </c>
      <c r="V83" s="270">
        <v>38029.428888888891</v>
      </c>
      <c r="W83" s="268">
        <f t="shared" si="21"/>
        <v>1024.8404629629658</v>
      </c>
      <c r="X83" s="26">
        <f t="shared" si="22"/>
        <v>2.8077820903094954</v>
      </c>
      <c r="Y83" s="268">
        <f t="shared" si="23"/>
        <v>2</v>
      </c>
      <c r="Z83" s="349">
        <f t="shared" ca="1" si="24"/>
        <v>0.21062325632974077</v>
      </c>
      <c r="AA83" s="331">
        <f t="shared" si="18"/>
        <v>3</v>
      </c>
      <c r="AB83" s="331"/>
    </row>
    <row r="84" spans="1:28">
      <c r="A84" s="262">
        <v>38784.471875000003</v>
      </c>
      <c r="B84" s="262">
        <v>40024.582314814819</v>
      </c>
      <c r="C84" s="24" t="s">
        <v>263</v>
      </c>
      <c r="D84" s="24">
        <v>110</v>
      </c>
      <c r="E84" s="24">
        <v>315</v>
      </c>
      <c r="F84" s="24">
        <v>424</v>
      </c>
      <c r="G84" s="25">
        <v>8</v>
      </c>
      <c r="H84" s="25">
        <v>8</v>
      </c>
      <c r="I84" s="27">
        <v>8</v>
      </c>
      <c r="J84" s="111">
        <v>17</v>
      </c>
      <c r="K84" s="112">
        <v>5</v>
      </c>
      <c r="L84" s="113">
        <v>0.15454545454545454</v>
      </c>
      <c r="M84" s="114">
        <v>4.5454545454545456E-2</v>
      </c>
      <c r="N84" s="115">
        <v>3.4</v>
      </c>
      <c r="O84" s="27">
        <f t="shared" si="14"/>
        <v>1</v>
      </c>
      <c r="P84" s="28">
        <f t="shared" si="15"/>
        <v>10</v>
      </c>
      <c r="Q84" s="28">
        <f t="shared" si="16"/>
        <v>2</v>
      </c>
      <c r="R84" s="28">
        <f t="shared" si="17"/>
        <v>12</v>
      </c>
      <c r="S84" s="28">
        <f t="shared" si="19"/>
        <v>7</v>
      </c>
      <c r="T84" s="28">
        <f t="shared" si="20"/>
        <v>10</v>
      </c>
      <c r="U84" s="270">
        <v>38784.471875000003</v>
      </c>
      <c r="V84" s="270">
        <v>40024.582314814819</v>
      </c>
      <c r="W84" s="268">
        <f t="shared" si="21"/>
        <v>1240.1104398148163</v>
      </c>
      <c r="X84" s="26">
        <f t="shared" si="22"/>
        <v>3.3975628488077159</v>
      </c>
      <c r="Y84" s="268">
        <f t="shared" si="23"/>
        <v>3</v>
      </c>
      <c r="Z84" s="349">
        <f t="shared" ca="1" si="24"/>
        <v>0.25486513119041665</v>
      </c>
      <c r="AA84" s="331">
        <f t="shared" si="18"/>
        <v>3</v>
      </c>
      <c r="AB84" s="331"/>
    </row>
    <row r="85" spans="1:28">
      <c r="A85" s="262">
        <v>36721.680092592593</v>
      </c>
      <c r="B85" s="262">
        <v>37290.699305555558</v>
      </c>
      <c r="C85" s="24" t="s">
        <v>264</v>
      </c>
      <c r="D85" s="24">
        <v>79</v>
      </c>
      <c r="E85" s="24">
        <v>50</v>
      </c>
      <c r="F85" s="24">
        <v>132</v>
      </c>
      <c r="G85" s="25">
        <v>11</v>
      </c>
      <c r="H85" s="25">
        <v>12</v>
      </c>
      <c r="I85" s="27">
        <v>11.050632</v>
      </c>
      <c r="J85" s="111">
        <v>14</v>
      </c>
      <c r="K85" s="112">
        <v>5</v>
      </c>
      <c r="L85" s="113">
        <v>0.17721518987341772</v>
      </c>
      <c r="M85" s="114">
        <v>6.3291139240506333E-2</v>
      </c>
      <c r="N85" s="115">
        <v>2.8</v>
      </c>
      <c r="O85" s="27">
        <f t="shared" si="14"/>
        <v>1.0909090909090908</v>
      </c>
      <c r="P85" s="28">
        <f t="shared" si="15"/>
        <v>10</v>
      </c>
      <c r="Q85" s="28">
        <f t="shared" si="16"/>
        <v>2</v>
      </c>
      <c r="R85" s="28">
        <f t="shared" si="17"/>
        <v>12</v>
      </c>
      <c r="S85" s="28">
        <f t="shared" si="19"/>
        <v>1</v>
      </c>
      <c r="T85" s="28">
        <f t="shared" si="20"/>
        <v>3</v>
      </c>
      <c r="U85" s="270">
        <v>36721.680092592593</v>
      </c>
      <c r="V85" s="270">
        <v>37290.699305555558</v>
      </c>
      <c r="W85" s="268">
        <f t="shared" si="21"/>
        <v>569.01921296296496</v>
      </c>
      <c r="X85" s="26">
        <f t="shared" si="22"/>
        <v>1.5589567478437396</v>
      </c>
      <c r="Y85" s="268">
        <f t="shared" si="23"/>
        <v>1</v>
      </c>
      <c r="Z85" s="349">
        <f t="shared" ca="1" si="24"/>
        <v>0.11694374283578306</v>
      </c>
      <c r="AA85" s="331">
        <f t="shared" si="18"/>
        <v>3</v>
      </c>
      <c r="AB85" s="331"/>
    </row>
    <row r="86" spans="1:28">
      <c r="A86" s="262">
        <v>36619.341192129628</v>
      </c>
      <c r="B86" s="262">
        <v>37036.543321759258</v>
      </c>
      <c r="C86" s="24" t="s">
        <v>265</v>
      </c>
      <c r="D86" s="24">
        <v>61</v>
      </c>
      <c r="E86" s="24">
        <v>32</v>
      </c>
      <c r="F86" s="24">
        <v>92</v>
      </c>
      <c r="G86" s="25">
        <v>9</v>
      </c>
      <c r="H86" s="25">
        <v>7</v>
      </c>
      <c r="I86" s="27">
        <v>7.0327869999999999</v>
      </c>
      <c r="J86" s="111">
        <v>11</v>
      </c>
      <c r="K86" s="112">
        <v>4</v>
      </c>
      <c r="L86" s="113">
        <v>0.18032786885245902</v>
      </c>
      <c r="M86" s="114">
        <v>6.5573770491803282E-2</v>
      </c>
      <c r="N86" s="115">
        <v>2.75</v>
      </c>
      <c r="O86" s="27">
        <f t="shared" si="14"/>
        <v>0.77777777777777779</v>
      </c>
      <c r="P86" s="28">
        <f t="shared" si="15"/>
        <v>10</v>
      </c>
      <c r="Q86" s="28">
        <f t="shared" si="16"/>
        <v>2</v>
      </c>
      <c r="R86" s="28">
        <f t="shared" si="17"/>
        <v>12</v>
      </c>
      <c r="S86" s="28">
        <f t="shared" si="19"/>
        <v>1</v>
      </c>
      <c r="T86" s="28">
        <f t="shared" si="20"/>
        <v>2</v>
      </c>
      <c r="U86" s="270">
        <v>36619.341192129628</v>
      </c>
      <c r="V86" s="270">
        <v>37036.543321759258</v>
      </c>
      <c r="W86" s="268">
        <f t="shared" si="21"/>
        <v>417.20212962962978</v>
      </c>
      <c r="X86" s="26">
        <f t="shared" si="22"/>
        <v>1.1430195332318625</v>
      </c>
      <c r="Y86" s="268">
        <f t="shared" si="23"/>
        <v>1</v>
      </c>
      <c r="Z86" s="349">
        <f t="shared" ca="1" si="24"/>
        <v>8.574258556911668E-2</v>
      </c>
      <c r="AA86" s="331">
        <f t="shared" si="18"/>
        <v>3</v>
      </c>
      <c r="AB86" s="331"/>
    </row>
    <row r="87" spans="1:28">
      <c r="A87" s="262">
        <v>36443.766944444447</v>
      </c>
      <c r="B87" s="262">
        <v>37290.699305555558</v>
      </c>
      <c r="C87" s="24" t="s">
        <v>266</v>
      </c>
      <c r="D87" s="24">
        <v>133</v>
      </c>
      <c r="E87" s="24">
        <v>0</v>
      </c>
      <c r="F87" s="24">
        <v>132</v>
      </c>
      <c r="G87" s="25">
        <v>8</v>
      </c>
      <c r="H87" s="25">
        <v>15</v>
      </c>
      <c r="I87" s="27">
        <v>13.075188000000001</v>
      </c>
      <c r="J87" s="111">
        <v>27</v>
      </c>
      <c r="K87" s="112">
        <v>12</v>
      </c>
      <c r="L87" s="113">
        <v>0.20300751879699247</v>
      </c>
      <c r="M87" s="114">
        <v>9.0225563909774431E-2</v>
      </c>
      <c r="N87" s="115">
        <v>2.25</v>
      </c>
      <c r="O87" s="27">
        <f t="shared" si="14"/>
        <v>1.875</v>
      </c>
      <c r="P87" s="28">
        <f t="shared" si="15"/>
        <v>10</v>
      </c>
      <c r="Q87" s="28">
        <f t="shared" si="16"/>
        <v>2</v>
      </c>
      <c r="R87" s="28">
        <f t="shared" si="17"/>
        <v>12</v>
      </c>
      <c r="S87" s="28">
        <f t="shared" si="19"/>
        <v>0</v>
      </c>
      <c r="T87" s="28">
        <f t="shared" si="20"/>
        <v>3</v>
      </c>
      <c r="U87" s="270">
        <v>36443.766944444447</v>
      </c>
      <c r="V87" s="270">
        <v>37290.699305555558</v>
      </c>
      <c r="W87" s="268">
        <f t="shared" si="21"/>
        <v>846.93236111111037</v>
      </c>
      <c r="X87" s="26">
        <f t="shared" si="22"/>
        <v>2.3203626331811242</v>
      </c>
      <c r="Y87" s="268">
        <f t="shared" si="23"/>
        <v>2</v>
      </c>
      <c r="Z87" s="349">
        <f t="shared" ca="1" si="24"/>
        <v>0.17405992272448373</v>
      </c>
      <c r="AA87" s="331">
        <f t="shared" si="18"/>
        <v>3</v>
      </c>
      <c r="AB87" s="331"/>
    </row>
    <row r="88" spans="1:28">
      <c r="A88" s="262">
        <v>38447.779953703706</v>
      </c>
      <c r="B88" s="262">
        <v>39471.403321759259</v>
      </c>
      <c r="C88" s="24" t="s">
        <v>267</v>
      </c>
      <c r="D88" s="24">
        <v>96</v>
      </c>
      <c r="E88" s="24">
        <v>282</v>
      </c>
      <c r="F88" s="24">
        <v>377</v>
      </c>
      <c r="G88" s="25">
        <v>9</v>
      </c>
      <c r="H88" s="25">
        <v>8</v>
      </c>
      <c r="I88" s="27">
        <v>8.0520829999999997</v>
      </c>
      <c r="J88" s="111">
        <v>20</v>
      </c>
      <c r="K88" s="112">
        <v>6</v>
      </c>
      <c r="L88" s="113">
        <v>0.20833333333333334</v>
      </c>
      <c r="M88" s="114">
        <v>6.25E-2</v>
      </c>
      <c r="N88" s="115">
        <v>3.3333333333333335</v>
      </c>
      <c r="O88" s="27">
        <f t="shared" si="14"/>
        <v>0.88888888888888884</v>
      </c>
      <c r="P88" s="28">
        <f t="shared" si="15"/>
        <v>10</v>
      </c>
      <c r="Q88" s="28">
        <f t="shared" si="16"/>
        <v>2</v>
      </c>
      <c r="R88" s="28">
        <f t="shared" si="17"/>
        <v>12</v>
      </c>
      <c r="S88" s="28">
        <f t="shared" si="19"/>
        <v>6</v>
      </c>
      <c r="T88" s="28">
        <f t="shared" si="20"/>
        <v>9</v>
      </c>
      <c r="U88" s="270">
        <v>38447.779953703706</v>
      </c>
      <c r="V88" s="270">
        <v>39471.403321759259</v>
      </c>
      <c r="W88" s="268">
        <f t="shared" si="21"/>
        <v>1023.6233680555524</v>
      </c>
      <c r="X88" s="26">
        <f t="shared" si="22"/>
        <v>2.8044475837138423</v>
      </c>
      <c r="Y88" s="268">
        <f t="shared" si="23"/>
        <v>2</v>
      </c>
      <c r="Z88" s="349">
        <f t="shared" ca="1" si="24"/>
        <v>0.21037312130685085</v>
      </c>
      <c r="AA88" s="331">
        <f t="shared" si="18"/>
        <v>3</v>
      </c>
      <c r="AB88" s="331"/>
    </row>
    <row r="89" spans="1:28">
      <c r="A89" s="262">
        <v>38660.563402777778</v>
      </c>
      <c r="B89" s="262">
        <v>39471.403321759259</v>
      </c>
      <c r="C89" s="24" t="s">
        <v>268</v>
      </c>
      <c r="D89" s="24">
        <v>84</v>
      </c>
      <c r="E89" s="24">
        <v>294</v>
      </c>
      <c r="F89" s="24">
        <v>377</v>
      </c>
      <c r="G89" s="25">
        <v>9</v>
      </c>
      <c r="H89" s="25">
        <v>9</v>
      </c>
      <c r="I89" s="27">
        <v>9</v>
      </c>
      <c r="J89" s="111">
        <v>20</v>
      </c>
      <c r="K89" s="112">
        <v>7</v>
      </c>
      <c r="L89" s="113">
        <v>0.23809523809523808</v>
      </c>
      <c r="M89" s="114">
        <v>8.3333333333333329E-2</v>
      </c>
      <c r="N89" s="115">
        <v>2.8571428571428572</v>
      </c>
      <c r="O89" s="27">
        <f t="shared" si="14"/>
        <v>1</v>
      </c>
      <c r="P89" s="28">
        <f t="shared" si="15"/>
        <v>10</v>
      </c>
      <c r="Q89" s="28">
        <f t="shared" si="16"/>
        <v>2</v>
      </c>
      <c r="R89" s="28">
        <f t="shared" si="17"/>
        <v>12</v>
      </c>
      <c r="S89" s="28">
        <f t="shared" si="19"/>
        <v>7</v>
      </c>
      <c r="T89" s="28">
        <f t="shared" si="20"/>
        <v>9</v>
      </c>
      <c r="U89" s="270">
        <v>38660.563402777778</v>
      </c>
      <c r="V89" s="270">
        <v>39471.403321759259</v>
      </c>
      <c r="W89" s="268">
        <f t="shared" si="21"/>
        <v>810.83991898148088</v>
      </c>
      <c r="X89" s="26">
        <f t="shared" si="22"/>
        <v>2.2214792300862491</v>
      </c>
      <c r="Y89" s="268">
        <f t="shared" si="23"/>
        <v>2</v>
      </c>
      <c r="Z89" s="349">
        <f t="shared" ca="1" si="24"/>
        <v>0.16664227289022854</v>
      </c>
      <c r="AA89" s="331">
        <f t="shared" si="18"/>
        <v>3</v>
      </c>
      <c r="AB89" s="331"/>
    </row>
    <row r="90" spans="1:28">
      <c r="A90" s="262">
        <v>37004.552106481482</v>
      </c>
      <c r="B90" s="262">
        <v>37174.533703703702</v>
      </c>
      <c r="C90" s="24" t="s">
        <v>269</v>
      </c>
      <c r="D90" s="24">
        <v>31</v>
      </c>
      <c r="E90" s="24">
        <v>84</v>
      </c>
      <c r="F90" s="24">
        <v>116</v>
      </c>
      <c r="G90" s="25">
        <v>3</v>
      </c>
      <c r="H90" s="25">
        <v>7</v>
      </c>
      <c r="I90" s="27">
        <v>6.0967739999999999</v>
      </c>
      <c r="J90" s="111">
        <v>10</v>
      </c>
      <c r="K90" s="112">
        <v>2</v>
      </c>
      <c r="L90" s="113">
        <v>0.32258064516129031</v>
      </c>
      <c r="M90" s="114">
        <v>6.4516129032258063E-2</v>
      </c>
      <c r="N90" s="115">
        <v>5</v>
      </c>
      <c r="O90" s="116">
        <f t="shared" si="14"/>
        <v>2.3333333333333335</v>
      </c>
      <c r="P90" s="28">
        <f t="shared" si="15"/>
        <v>10</v>
      </c>
      <c r="Q90" s="28">
        <f t="shared" si="16"/>
        <v>2</v>
      </c>
      <c r="R90" s="28">
        <f t="shared" si="17"/>
        <v>12</v>
      </c>
      <c r="S90" s="28">
        <f t="shared" si="19"/>
        <v>2</v>
      </c>
      <c r="T90" s="28">
        <f t="shared" si="20"/>
        <v>2</v>
      </c>
      <c r="U90" s="270">
        <v>37004.552106481482</v>
      </c>
      <c r="V90" s="270">
        <v>37174.533703703702</v>
      </c>
      <c r="W90" s="268">
        <f t="shared" si="21"/>
        <v>169.98159722222044</v>
      </c>
      <c r="X90" s="26">
        <f t="shared" si="22"/>
        <v>0.4657030060882752</v>
      </c>
      <c r="Y90" s="268">
        <f t="shared" si="23"/>
        <v>0</v>
      </c>
      <c r="Z90" s="349">
        <f t="shared" ca="1" si="24"/>
        <v>3.4934293499268534E-2</v>
      </c>
      <c r="AA90" s="331">
        <f t="shared" si="18"/>
        <v>3</v>
      </c>
      <c r="AB90" s="331"/>
    </row>
    <row r="91" spans="1:28">
      <c r="A91" s="262">
        <v>37853.69809027778</v>
      </c>
      <c r="B91" s="262">
        <v>41309.518622685187</v>
      </c>
      <c r="C91" s="49" t="s">
        <v>270</v>
      </c>
      <c r="D91" s="49">
        <v>295</v>
      </c>
      <c r="E91" s="49">
        <v>228</v>
      </c>
      <c r="F91" s="49" t="s">
        <v>46</v>
      </c>
      <c r="G91" s="98">
        <v>4</v>
      </c>
      <c r="H91" s="98">
        <v>4</v>
      </c>
      <c r="I91" s="99">
        <v>4</v>
      </c>
      <c r="J91" s="100">
        <v>0</v>
      </c>
      <c r="K91" s="101">
        <v>0</v>
      </c>
      <c r="L91" s="102">
        <v>0</v>
      </c>
      <c r="M91" s="103">
        <v>0</v>
      </c>
      <c r="N91" s="104"/>
      <c r="O91" s="99">
        <f t="shared" si="14"/>
        <v>1</v>
      </c>
      <c r="P91" s="23">
        <f t="shared" si="15"/>
        <v>20</v>
      </c>
      <c r="Q91" s="23">
        <f t="shared" si="16"/>
        <v>0</v>
      </c>
      <c r="R91" s="23">
        <f t="shared" si="17"/>
        <v>20</v>
      </c>
      <c r="S91" s="23">
        <f t="shared" si="19"/>
        <v>4</v>
      </c>
      <c r="T91" s="19"/>
      <c r="U91" s="271">
        <v>37853.69809027778</v>
      </c>
      <c r="V91" s="271">
        <v>41309.518622685187</v>
      </c>
      <c r="W91" s="266">
        <f t="shared" si="21"/>
        <v>3455.8205324074079</v>
      </c>
      <c r="X91" s="21">
        <f t="shared" si="22"/>
        <v>9.4680014586504324</v>
      </c>
      <c r="Y91" s="266">
        <f t="shared" si="23"/>
        <v>9</v>
      </c>
      <c r="Z91" s="345">
        <f t="shared" ca="1" si="24"/>
        <v>0.71023364136348466</v>
      </c>
      <c r="AA91" s="331">
        <f t="shared" si="18"/>
        <v>2</v>
      </c>
      <c r="AB91" s="331"/>
    </row>
    <row r="92" spans="1:28">
      <c r="A92" s="262">
        <v>37848.538854166669</v>
      </c>
      <c r="B92" s="262">
        <v>41309.518622685187</v>
      </c>
      <c r="C92" s="49" t="s">
        <v>271</v>
      </c>
      <c r="D92" s="49">
        <v>297</v>
      </c>
      <c r="E92" s="49">
        <v>226</v>
      </c>
      <c r="F92" s="49" t="s">
        <v>46</v>
      </c>
      <c r="G92" s="98">
        <v>5</v>
      </c>
      <c r="H92" s="98">
        <v>5</v>
      </c>
      <c r="I92" s="99">
        <v>5</v>
      </c>
      <c r="J92" s="100">
        <v>0</v>
      </c>
      <c r="K92" s="101">
        <v>0</v>
      </c>
      <c r="L92" s="102">
        <v>0</v>
      </c>
      <c r="M92" s="103">
        <v>0</v>
      </c>
      <c r="N92" s="104"/>
      <c r="O92" s="99">
        <f t="shared" si="14"/>
        <v>1</v>
      </c>
      <c r="P92" s="23">
        <f t="shared" si="15"/>
        <v>20</v>
      </c>
      <c r="Q92" s="23">
        <f t="shared" si="16"/>
        <v>0</v>
      </c>
      <c r="R92" s="23">
        <f t="shared" si="17"/>
        <v>20</v>
      </c>
      <c r="S92" s="23">
        <f t="shared" si="19"/>
        <v>4</v>
      </c>
      <c r="T92" s="19"/>
      <c r="U92" s="271">
        <v>37848.538854166669</v>
      </c>
      <c r="V92" s="271">
        <v>41309.518622685187</v>
      </c>
      <c r="W92" s="266">
        <f t="shared" si="21"/>
        <v>3460.9797685185185</v>
      </c>
      <c r="X92" s="21">
        <f t="shared" si="22"/>
        <v>9.4821363521055311</v>
      </c>
      <c r="Y92" s="266">
        <f t="shared" si="23"/>
        <v>9</v>
      </c>
      <c r="Z92" s="345">
        <f t="shared" ca="1" si="24"/>
        <v>0.71129395772409609</v>
      </c>
      <c r="AA92" s="331">
        <f t="shared" si="18"/>
        <v>2</v>
      </c>
      <c r="AB92" s="331"/>
    </row>
    <row r="93" spans="1:28">
      <c r="A93" s="262">
        <v>37848.538854166669</v>
      </c>
      <c r="B93" s="262">
        <v>41309.518622685187</v>
      </c>
      <c r="C93" s="49" t="s">
        <v>272</v>
      </c>
      <c r="D93" s="49">
        <v>297</v>
      </c>
      <c r="E93" s="49">
        <v>226</v>
      </c>
      <c r="F93" s="49" t="s">
        <v>46</v>
      </c>
      <c r="G93" s="98">
        <v>2</v>
      </c>
      <c r="H93" s="98">
        <v>2</v>
      </c>
      <c r="I93" s="99">
        <v>2</v>
      </c>
      <c r="J93" s="100">
        <v>0</v>
      </c>
      <c r="K93" s="101">
        <v>0</v>
      </c>
      <c r="L93" s="102">
        <v>0</v>
      </c>
      <c r="M93" s="103">
        <v>0</v>
      </c>
      <c r="N93" s="104"/>
      <c r="O93" s="99">
        <f t="shared" si="14"/>
        <v>1</v>
      </c>
      <c r="P93" s="23">
        <f t="shared" si="15"/>
        <v>20</v>
      </c>
      <c r="Q93" s="23">
        <f t="shared" si="16"/>
        <v>0</v>
      </c>
      <c r="R93" s="23">
        <f t="shared" si="17"/>
        <v>20</v>
      </c>
      <c r="S93" s="23">
        <f t="shared" si="19"/>
        <v>4</v>
      </c>
      <c r="T93" s="19"/>
      <c r="U93" s="271">
        <v>37848.538854166669</v>
      </c>
      <c r="V93" s="271">
        <v>41309.518622685187</v>
      </c>
      <c r="W93" s="266">
        <f t="shared" si="21"/>
        <v>3460.9797685185185</v>
      </c>
      <c r="X93" s="21">
        <f t="shared" si="22"/>
        <v>9.4821363521055311</v>
      </c>
      <c r="Y93" s="266">
        <f t="shared" si="23"/>
        <v>9</v>
      </c>
      <c r="Z93" s="345">
        <f t="shared" ca="1" si="24"/>
        <v>0.71129395772409609</v>
      </c>
      <c r="AA93" s="331">
        <f t="shared" si="18"/>
        <v>2</v>
      </c>
      <c r="AB93" s="331"/>
    </row>
    <row r="94" spans="1:28">
      <c r="A94" s="262">
        <v>40737.457013888888</v>
      </c>
      <c r="B94" s="262">
        <v>41309.518622685187</v>
      </c>
      <c r="C94" s="49" t="s">
        <v>273</v>
      </c>
      <c r="D94" s="49">
        <v>48</v>
      </c>
      <c r="E94" s="49">
        <v>481</v>
      </c>
      <c r="F94" s="49" t="s">
        <v>46</v>
      </c>
      <c r="G94" s="98">
        <v>2</v>
      </c>
      <c r="H94" s="98">
        <v>2</v>
      </c>
      <c r="I94" s="99">
        <v>2</v>
      </c>
      <c r="J94" s="100">
        <v>0</v>
      </c>
      <c r="K94" s="101">
        <v>0</v>
      </c>
      <c r="L94" s="102">
        <v>0</v>
      </c>
      <c r="M94" s="103">
        <v>0</v>
      </c>
      <c r="N94" s="104"/>
      <c r="O94" s="99">
        <f t="shared" si="14"/>
        <v>1</v>
      </c>
      <c r="P94" s="23">
        <f t="shared" si="15"/>
        <v>20</v>
      </c>
      <c r="Q94" s="23">
        <f t="shared" si="16"/>
        <v>0</v>
      </c>
      <c r="R94" s="23">
        <f t="shared" si="17"/>
        <v>20</v>
      </c>
      <c r="S94" s="23">
        <f t="shared" si="19"/>
        <v>12</v>
      </c>
      <c r="T94" s="19"/>
      <c r="U94" s="271">
        <v>40737.457013888888</v>
      </c>
      <c r="V94" s="271">
        <v>41309.518622685187</v>
      </c>
      <c r="W94" s="266">
        <f t="shared" si="21"/>
        <v>572.06160879629897</v>
      </c>
      <c r="X94" s="21">
        <f t="shared" si="22"/>
        <v>1.5672920788939697</v>
      </c>
      <c r="Y94" s="266">
        <f t="shared" si="23"/>
        <v>1</v>
      </c>
      <c r="Z94" s="345">
        <f t="shared" ca="1" si="24"/>
        <v>0.11756901022189717</v>
      </c>
      <c r="AA94" s="331">
        <f t="shared" si="18"/>
        <v>2</v>
      </c>
      <c r="AB94" s="331"/>
    </row>
    <row r="95" spans="1:28">
      <c r="A95" s="262">
        <v>39580.350949074076</v>
      </c>
      <c r="B95" s="262">
        <v>41309.518622685187</v>
      </c>
      <c r="C95" s="49" t="s">
        <v>274</v>
      </c>
      <c r="D95" s="49">
        <v>135</v>
      </c>
      <c r="E95" s="49">
        <v>381</v>
      </c>
      <c r="F95" s="49" t="s">
        <v>46</v>
      </c>
      <c r="G95" s="98">
        <v>3</v>
      </c>
      <c r="H95" s="98">
        <v>3</v>
      </c>
      <c r="I95" s="99">
        <v>3</v>
      </c>
      <c r="J95" s="100">
        <v>0</v>
      </c>
      <c r="K95" s="101">
        <v>0</v>
      </c>
      <c r="L95" s="102">
        <v>0</v>
      </c>
      <c r="M95" s="103">
        <v>0</v>
      </c>
      <c r="N95" s="104"/>
      <c r="O95" s="99">
        <f t="shared" si="14"/>
        <v>1</v>
      </c>
      <c r="P95" s="23">
        <f t="shared" si="15"/>
        <v>20</v>
      </c>
      <c r="Q95" s="23">
        <f t="shared" si="16"/>
        <v>0</v>
      </c>
      <c r="R95" s="23">
        <f t="shared" si="17"/>
        <v>20</v>
      </c>
      <c r="S95" s="23">
        <f t="shared" si="19"/>
        <v>9</v>
      </c>
      <c r="T95" s="19"/>
      <c r="U95" s="271">
        <v>39580.350949074076</v>
      </c>
      <c r="V95" s="271">
        <v>41309.518622685187</v>
      </c>
      <c r="W95" s="266">
        <f t="shared" si="21"/>
        <v>1729.1676736111112</v>
      </c>
      <c r="X95" s="21">
        <f t="shared" si="22"/>
        <v>4.7374456811263324</v>
      </c>
      <c r="Y95" s="266">
        <f t="shared" si="23"/>
        <v>4</v>
      </c>
      <c r="Z95" s="345">
        <f t="shared" ca="1" si="24"/>
        <v>0.35537524065270604</v>
      </c>
      <c r="AA95" s="331">
        <f t="shared" si="18"/>
        <v>2</v>
      </c>
      <c r="AB95" s="331"/>
    </row>
    <row r="96" spans="1:28">
      <c r="A96" s="262">
        <v>39939.566076388888</v>
      </c>
      <c r="B96" s="262">
        <v>41309.518622685187</v>
      </c>
      <c r="C96" s="49" t="s">
        <v>275</v>
      </c>
      <c r="D96" s="49">
        <v>114</v>
      </c>
      <c r="E96" s="49">
        <v>415</v>
      </c>
      <c r="F96" s="49" t="s">
        <v>46</v>
      </c>
      <c r="G96" s="98">
        <v>9</v>
      </c>
      <c r="H96" s="98">
        <v>9</v>
      </c>
      <c r="I96" s="99">
        <v>9</v>
      </c>
      <c r="J96" s="100">
        <v>0</v>
      </c>
      <c r="K96" s="101">
        <v>0</v>
      </c>
      <c r="L96" s="102">
        <v>0</v>
      </c>
      <c r="M96" s="103">
        <v>0</v>
      </c>
      <c r="N96" s="104"/>
      <c r="O96" s="99">
        <f t="shared" si="14"/>
        <v>1</v>
      </c>
      <c r="P96" s="23">
        <f t="shared" si="15"/>
        <v>20</v>
      </c>
      <c r="Q96" s="23">
        <f t="shared" si="16"/>
        <v>0</v>
      </c>
      <c r="R96" s="23">
        <f t="shared" si="17"/>
        <v>20</v>
      </c>
      <c r="S96" s="23">
        <f t="shared" si="19"/>
        <v>10</v>
      </c>
      <c r="T96" s="19"/>
      <c r="U96" s="271">
        <v>39939.566076388888</v>
      </c>
      <c r="V96" s="271">
        <v>41309.518622685187</v>
      </c>
      <c r="W96" s="266">
        <f t="shared" si="21"/>
        <v>1369.9525462962993</v>
      </c>
      <c r="X96" s="21">
        <f t="shared" si="22"/>
        <v>3.7532946473871212</v>
      </c>
      <c r="Y96" s="266">
        <f t="shared" si="23"/>
        <v>3</v>
      </c>
      <c r="Z96" s="345">
        <f t="shared" ca="1" si="24"/>
        <v>0.28155003314752364</v>
      </c>
      <c r="AA96" s="331">
        <f t="shared" si="18"/>
        <v>2</v>
      </c>
      <c r="AB96" s="331"/>
    </row>
    <row r="97" spans="1:28">
      <c r="A97" s="262">
        <v>39939.566076388888</v>
      </c>
      <c r="B97" s="262">
        <v>41309.518622685187</v>
      </c>
      <c r="C97" s="49" t="s">
        <v>276</v>
      </c>
      <c r="D97" s="49">
        <v>114</v>
      </c>
      <c r="E97" s="49">
        <v>415</v>
      </c>
      <c r="F97" s="49" t="s">
        <v>46</v>
      </c>
      <c r="G97" s="98">
        <v>4</v>
      </c>
      <c r="H97" s="98">
        <v>4</v>
      </c>
      <c r="I97" s="99">
        <v>4</v>
      </c>
      <c r="J97" s="100">
        <v>0</v>
      </c>
      <c r="K97" s="101">
        <v>0</v>
      </c>
      <c r="L97" s="102">
        <v>0</v>
      </c>
      <c r="M97" s="103">
        <v>0</v>
      </c>
      <c r="N97" s="104"/>
      <c r="O97" s="99">
        <f t="shared" si="14"/>
        <v>1</v>
      </c>
      <c r="P97" s="23">
        <f t="shared" si="15"/>
        <v>20</v>
      </c>
      <c r="Q97" s="23">
        <f t="shared" si="16"/>
        <v>0</v>
      </c>
      <c r="R97" s="23">
        <f t="shared" si="17"/>
        <v>20</v>
      </c>
      <c r="S97" s="23">
        <f t="shared" si="19"/>
        <v>10</v>
      </c>
      <c r="T97" s="19"/>
      <c r="U97" s="271">
        <v>39939.566076388888</v>
      </c>
      <c r="V97" s="271">
        <v>41309.518622685187</v>
      </c>
      <c r="W97" s="266">
        <f t="shared" si="21"/>
        <v>1369.9525462962993</v>
      </c>
      <c r="X97" s="21">
        <f t="shared" si="22"/>
        <v>3.7532946473871212</v>
      </c>
      <c r="Y97" s="266">
        <f t="shared" si="23"/>
        <v>3</v>
      </c>
      <c r="Z97" s="345">
        <f t="shared" ca="1" si="24"/>
        <v>0.28155003314752364</v>
      </c>
      <c r="AA97" s="331">
        <f t="shared" si="18"/>
        <v>2</v>
      </c>
      <c r="AB97" s="331"/>
    </row>
    <row r="98" spans="1:28">
      <c r="A98" s="262">
        <v>41066.427083333336</v>
      </c>
      <c r="B98" s="262">
        <v>41309.518622685187</v>
      </c>
      <c r="C98" s="49" t="s">
        <v>277</v>
      </c>
      <c r="D98" s="49">
        <v>18</v>
      </c>
      <c r="E98" s="49">
        <v>511</v>
      </c>
      <c r="F98" s="49" t="s">
        <v>46</v>
      </c>
      <c r="G98" s="98">
        <v>4</v>
      </c>
      <c r="H98" s="98">
        <v>4</v>
      </c>
      <c r="I98" s="99">
        <v>4</v>
      </c>
      <c r="J98" s="100">
        <v>0</v>
      </c>
      <c r="K98" s="101">
        <v>0</v>
      </c>
      <c r="L98" s="102">
        <v>0</v>
      </c>
      <c r="M98" s="103">
        <v>0</v>
      </c>
      <c r="N98" s="104"/>
      <c r="O98" s="99">
        <f t="shared" si="14"/>
        <v>1</v>
      </c>
      <c r="P98" s="23">
        <f t="shared" si="15"/>
        <v>20</v>
      </c>
      <c r="Q98" s="23">
        <f t="shared" si="16"/>
        <v>0</v>
      </c>
      <c r="R98" s="23">
        <f t="shared" si="17"/>
        <v>20</v>
      </c>
      <c r="S98" s="23">
        <f t="shared" si="19"/>
        <v>13</v>
      </c>
      <c r="T98" s="19"/>
      <c r="U98" s="271">
        <v>41066.427083333336</v>
      </c>
      <c r="V98" s="271">
        <v>41309.518622685187</v>
      </c>
      <c r="W98" s="266">
        <f t="shared" si="21"/>
        <v>243.09153935185168</v>
      </c>
      <c r="X98" s="21">
        <f t="shared" si="22"/>
        <v>0.6660042174023334</v>
      </c>
      <c r="Y98" s="266">
        <f t="shared" si="23"/>
        <v>0</v>
      </c>
      <c r="Z98" s="345">
        <f t="shared" ca="1" si="24"/>
        <v>4.9959709296086355E-2</v>
      </c>
      <c r="AA98" s="331">
        <f t="shared" si="18"/>
        <v>2</v>
      </c>
      <c r="AB98" s="331"/>
    </row>
    <row r="99" spans="1:28">
      <c r="A99" s="262">
        <v>39002.619930555556</v>
      </c>
      <c r="B99" s="262">
        <v>41309.518622685187</v>
      </c>
      <c r="C99" s="49" t="s">
        <v>278</v>
      </c>
      <c r="D99" s="49">
        <v>186</v>
      </c>
      <c r="E99" s="49">
        <v>343</v>
      </c>
      <c r="F99" s="49" t="s">
        <v>46</v>
      </c>
      <c r="G99" s="98">
        <v>3</v>
      </c>
      <c r="H99" s="98">
        <v>3</v>
      </c>
      <c r="I99" s="99">
        <v>3</v>
      </c>
      <c r="J99" s="100">
        <v>0</v>
      </c>
      <c r="K99" s="101">
        <v>0</v>
      </c>
      <c r="L99" s="102">
        <v>0</v>
      </c>
      <c r="M99" s="103">
        <v>0</v>
      </c>
      <c r="N99" s="104"/>
      <c r="O99" s="99">
        <f t="shared" si="14"/>
        <v>1</v>
      </c>
      <c r="P99" s="23">
        <f t="shared" si="15"/>
        <v>20</v>
      </c>
      <c r="Q99" s="23">
        <f t="shared" si="16"/>
        <v>0</v>
      </c>
      <c r="R99" s="23">
        <f t="shared" si="17"/>
        <v>20</v>
      </c>
      <c r="S99" s="23">
        <f t="shared" si="19"/>
        <v>8</v>
      </c>
      <c r="T99" s="19"/>
      <c r="U99" s="271">
        <v>39002.619930555556</v>
      </c>
      <c r="V99" s="271">
        <v>41309.518622685187</v>
      </c>
      <c r="W99" s="266">
        <f t="shared" si="21"/>
        <v>2306.8986921296309</v>
      </c>
      <c r="X99" s="21">
        <f t="shared" si="22"/>
        <v>6.3202703893962493</v>
      </c>
      <c r="Y99" s="266">
        <f t="shared" si="23"/>
        <v>6</v>
      </c>
      <c r="Z99" s="345">
        <f t="shared" ca="1" si="24"/>
        <v>0.47410941714224769</v>
      </c>
      <c r="AA99" s="331">
        <f t="shared" si="18"/>
        <v>2</v>
      </c>
      <c r="AB99" s="331"/>
    </row>
    <row r="100" spans="1:28">
      <c r="A100" s="262">
        <v>38764.540069444447</v>
      </c>
      <c r="B100" s="262">
        <v>41309.518622685187</v>
      </c>
      <c r="C100" s="49" t="s">
        <v>279</v>
      </c>
      <c r="D100" s="49">
        <v>219</v>
      </c>
      <c r="E100" s="49">
        <v>309</v>
      </c>
      <c r="F100" s="49" t="s">
        <v>46</v>
      </c>
      <c r="G100" s="98">
        <v>3</v>
      </c>
      <c r="H100" s="98">
        <v>3</v>
      </c>
      <c r="I100" s="99">
        <v>3</v>
      </c>
      <c r="J100" s="100">
        <v>0</v>
      </c>
      <c r="K100" s="101">
        <v>0</v>
      </c>
      <c r="L100" s="102">
        <v>0</v>
      </c>
      <c r="M100" s="103">
        <v>0</v>
      </c>
      <c r="N100" s="104"/>
      <c r="O100" s="99">
        <f t="shared" si="14"/>
        <v>1</v>
      </c>
      <c r="P100" s="23">
        <f t="shared" si="15"/>
        <v>20</v>
      </c>
      <c r="Q100" s="23">
        <f t="shared" si="16"/>
        <v>0</v>
      </c>
      <c r="R100" s="23">
        <f t="shared" si="17"/>
        <v>20</v>
      </c>
      <c r="S100" s="23">
        <f t="shared" si="19"/>
        <v>7</v>
      </c>
      <c r="T100" s="19"/>
      <c r="U100" s="271">
        <v>38764.540069444447</v>
      </c>
      <c r="V100" s="271">
        <v>41309.518622685187</v>
      </c>
      <c r="W100" s="266">
        <f t="shared" si="21"/>
        <v>2544.9785532407404</v>
      </c>
      <c r="X100" s="21">
        <f t="shared" si="22"/>
        <v>6.9725439814814809</v>
      </c>
      <c r="Y100" s="266">
        <f t="shared" si="23"/>
        <v>6</v>
      </c>
      <c r="Z100" s="345">
        <f t="shared" ca="1" si="24"/>
        <v>0.52303913588966833</v>
      </c>
      <c r="AA100" s="331">
        <f t="shared" si="18"/>
        <v>2</v>
      </c>
      <c r="AB100" s="331"/>
    </row>
    <row r="101" spans="1:28">
      <c r="A101" s="262">
        <v>37848.538854166669</v>
      </c>
      <c r="B101" s="262">
        <v>41309.518622685187</v>
      </c>
      <c r="C101" t="s">
        <v>280</v>
      </c>
      <c r="D101">
        <v>297</v>
      </c>
      <c r="E101">
        <v>226</v>
      </c>
      <c r="F101" t="s">
        <v>46</v>
      </c>
      <c r="G101" s="1">
        <v>5</v>
      </c>
      <c r="H101" s="1">
        <v>5</v>
      </c>
      <c r="I101" s="3">
        <v>5</v>
      </c>
      <c r="J101" s="105">
        <v>1</v>
      </c>
      <c r="K101" s="106">
        <v>1</v>
      </c>
      <c r="L101" s="107">
        <v>3.3670033670033669E-3</v>
      </c>
      <c r="M101" s="108">
        <v>3.3670033670033669E-3</v>
      </c>
      <c r="N101" s="109">
        <v>1</v>
      </c>
      <c r="O101" s="3">
        <f t="shared" si="14"/>
        <v>1</v>
      </c>
      <c r="P101" s="46">
        <f t="shared" si="15"/>
        <v>20</v>
      </c>
      <c r="Q101" s="46">
        <f t="shared" si="16"/>
        <v>1</v>
      </c>
      <c r="R101" s="46">
        <f t="shared" si="17"/>
        <v>21</v>
      </c>
      <c r="S101" s="46">
        <f t="shared" si="19"/>
        <v>4</v>
      </c>
      <c r="U101" s="259">
        <v>37848.538854166669</v>
      </c>
      <c r="V101" s="259">
        <v>41309.518622685187</v>
      </c>
      <c r="W101" s="131">
        <f t="shared" si="21"/>
        <v>3460.9797685185185</v>
      </c>
      <c r="X101" s="4">
        <f t="shared" si="22"/>
        <v>9.4821363521055311</v>
      </c>
      <c r="Y101" s="131">
        <f t="shared" si="23"/>
        <v>9</v>
      </c>
      <c r="Z101" s="321">
        <f t="shared" ca="1" si="24"/>
        <v>0.71129395772409609</v>
      </c>
      <c r="AA101" s="331">
        <f t="shared" si="18"/>
        <v>1</v>
      </c>
      <c r="AB101" s="331"/>
    </row>
    <row r="102" spans="1:28">
      <c r="A102" s="262">
        <v>37853.69809027778</v>
      </c>
      <c r="B102" s="262">
        <v>41309.518622685187</v>
      </c>
      <c r="C102" t="s">
        <v>281</v>
      </c>
      <c r="D102">
        <v>295</v>
      </c>
      <c r="E102">
        <v>228</v>
      </c>
      <c r="F102" t="s">
        <v>46</v>
      </c>
      <c r="G102" s="1">
        <v>3</v>
      </c>
      <c r="H102" s="1">
        <v>3</v>
      </c>
      <c r="I102" s="3">
        <v>3</v>
      </c>
      <c r="J102" s="105">
        <v>1</v>
      </c>
      <c r="K102" s="106">
        <v>1</v>
      </c>
      <c r="L102" s="107">
        <v>3.3898305084745762E-3</v>
      </c>
      <c r="M102" s="108">
        <v>3.3898305084745762E-3</v>
      </c>
      <c r="N102" s="109">
        <v>1</v>
      </c>
      <c r="O102" s="3">
        <f t="shared" si="14"/>
        <v>1</v>
      </c>
      <c r="P102" s="46">
        <f t="shared" si="15"/>
        <v>20</v>
      </c>
      <c r="Q102" s="46">
        <f t="shared" si="16"/>
        <v>1</v>
      </c>
      <c r="R102" s="46">
        <f t="shared" si="17"/>
        <v>21</v>
      </c>
      <c r="S102" s="46">
        <f t="shared" si="19"/>
        <v>4</v>
      </c>
      <c r="U102" s="259">
        <v>37853.69809027778</v>
      </c>
      <c r="V102" s="259">
        <v>41309.518622685187</v>
      </c>
      <c r="W102" s="131">
        <f t="shared" si="21"/>
        <v>3455.8205324074079</v>
      </c>
      <c r="X102" s="4">
        <f t="shared" si="22"/>
        <v>9.4680014586504324</v>
      </c>
      <c r="Y102" s="131">
        <f t="shared" si="23"/>
        <v>9</v>
      </c>
      <c r="Z102" s="321">
        <f t="shared" ca="1" si="24"/>
        <v>0.71023364136348466</v>
      </c>
      <c r="AA102" s="331">
        <f t="shared" si="18"/>
        <v>1</v>
      </c>
      <c r="AB102" s="331"/>
    </row>
    <row r="103" spans="1:28">
      <c r="A103" s="262">
        <v>38168.635347222225</v>
      </c>
      <c r="B103" s="262">
        <v>41309.518622685187</v>
      </c>
      <c r="C103" t="s">
        <v>282</v>
      </c>
      <c r="D103">
        <v>266</v>
      </c>
      <c r="E103">
        <v>263</v>
      </c>
      <c r="F103" t="s">
        <v>46</v>
      </c>
      <c r="G103" s="1">
        <v>3</v>
      </c>
      <c r="H103" s="1">
        <v>3</v>
      </c>
      <c r="I103" s="3">
        <v>3</v>
      </c>
      <c r="J103" s="105">
        <v>1</v>
      </c>
      <c r="K103" s="106">
        <v>1</v>
      </c>
      <c r="L103" s="107">
        <v>3.7593984962406013E-3</v>
      </c>
      <c r="M103" s="108">
        <v>3.7593984962406013E-3</v>
      </c>
      <c r="N103" s="109">
        <v>1</v>
      </c>
      <c r="O103" s="3">
        <f t="shared" si="14"/>
        <v>1</v>
      </c>
      <c r="P103" s="46">
        <f t="shared" si="15"/>
        <v>20</v>
      </c>
      <c r="Q103" s="46">
        <f t="shared" si="16"/>
        <v>1</v>
      </c>
      <c r="R103" s="46">
        <f t="shared" si="17"/>
        <v>21</v>
      </c>
      <c r="S103" s="46">
        <f t="shared" si="19"/>
        <v>5</v>
      </c>
      <c r="U103" s="259">
        <v>38168.635347222225</v>
      </c>
      <c r="V103" s="259">
        <v>41309.518622685187</v>
      </c>
      <c r="W103" s="131">
        <f t="shared" si="21"/>
        <v>3140.883275462962</v>
      </c>
      <c r="X103" s="4">
        <f t="shared" si="22"/>
        <v>8.605159658802636</v>
      </c>
      <c r="Y103" s="131">
        <f t="shared" si="23"/>
        <v>8</v>
      </c>
      <c r="Z103" s="321">
        <f t="shared" ca="1" si="24"/>
        <v>0.64550833728501711</v>
      </c>
      <c r="AA103" s="331">
        <f t="shared" si="18"/>
        <v>1</v>
      </c>
      <c r="AB103" s="331"/>
    </row>
    <row r="104" spans="1:28">
      <c r="A104" s="262">
        <v>38168.635347222225</v>
      </c>
      <c r="B104" s="262">
        <v>41309.518622685187</v>
      </c>
      <c r="C104" t="s">
        <v>283</v>
      </c>
      <c r="D104">
        <v>266</v>
      </c>
      <c r="E104">
        <v>263</v>
      </c>
      <c r="F104" t="s">
        <v>46</v>
      </c>
      <c r="G104" s="1">
        <v>3</v>
      </c>
      <c r="H104" s="1">
        <v>3</v>
      </c>
      <c r="I104" s="3">
        <v>3</v>
      </c>
      <c r="J104" s="105">
        <v>1</v>
      </c>
      <c r="K104" s="106">
        <v>1</v>
      </c>
      <c r="L104" s="107">
        <v>3.7593984962406013E-3</v>
      </c>
      <c r="M104" s="108">
        <v>3.7593984962406013E-3</v>
      </c>
      <c r="N104" s="109">
        <v>1</v>
      </c>
      <c r="O104" s="3">
        <f t="shared" si="14"/>
        <v>1</v>
      </c>
      <c r="P104" s="46">
        <f t="shared" si="15"/>
        <v>20</v>
      </c>
      <c r="Q104" s="46">
        <f t="shared" si="16"/>
        <v>1</v>
      </c>
      <c r="R104" s="46">
        <f t="shared" si="17"/>
        <v>21</v>
      </c>
      <c r="S104" s="46">
        <f t="shared" si="19"/>
        <v>5</v>
      </c>
      <c r="U104" s="259">
        <v>38168.635347222225</v>
      </c>
      <c r="V104" s="259">
        <v>41309.518622685187</v>
      </c>
      <c r="W104" s="131">
        <f t="shared" si="21"/>
        <v>3140.883275462962</v>
      </c>
      <c r="X104" s="4">
        <f t="shared" si="22"/>
        <v>8.605159658802636</v>
      </c>
      <c r="Y104" s="131">
        <f t="shared" si="23"/>
        <v>8</v>
      </c>
      <c r="Z104" s="321">
        <f t="shared" ca="1" si="24"/>
        <v>0.64550833728501711</v>
      </c>
      <c r="AA104" s="331">
        <f t="shared" si="18"/>
        <v>1</v>
      </c>
      <c r="AB104" s="331"/>
    </row>
    <row r="105" spans="1:28">
      <c r="A105" s="262">
        <v>38663.613055555557</v>
      </c>
      <c r="B105" s="262">
        <v>41309.518622685187</v>
      </c>
      <c r="C105" t="s">
        <v>284</v>
      </c>
      <c r="D105">
        <v>223</v>
      </c>
      <c r="E105">
        <v>295</v>
      </c>
      <c r="F105" t="s">
        <v>46</v>
      </c>
      <c r="G105" s="1">
        <v>3</v>
      </c>
      <c r="H105" s="1">
        <v>3</v>
      </c>
      <c r="I105" s="3">
        <v>3</v>
      </c>
      <c r="J105" s="105">
        <v>1</v>
      </c>
      <c r="K105" s="106">
        <v>1</v>
      </c>
      <c r="L105" s="107">
        <v>4.4843049327354259E-3</v>
      </c>
      <c r="M105" s="108">
        <v>4.4843049327354259E-3</v>
      </c>
      <c r="N105" s="109">
        <v>1</v>
      </c>
      <c r="O105" s="3">
        <f t="shared" si="14"/>
        <v>1</v>
      </c>
      <c r="P105" s="46">
        <f t="shared" si="15"/>
        <v>20</v>
      </c>
      <c r="Q105" s="46">
        <f t="shared" si="16"/>
        <v>1</v>
      </c>
      <c r="R105" s="46">
        <f t="shared" si="17"/>
        <v>21</v>
      </c>
      <c r="S105" s="46">
        <f t="shared" si="19"/>
        <v>7</v>
      </c>
      <c r="U105" s="259">
        <v>38663.613055555557</v>
      </c>
      <c r="V105" s="259">
        <v>41309.518622685187</v>
      </c>
      <c r="W105" s="131">
        <f t="shared" si="21"/>
        <v>2645.9055671296301</v>
      </c>
      <c r="X105" s="4">
        <f t="shared" si="22"/>
        <v>7.2490563483003561</v>
      </c>
      <c r="Y105" s="131">
        <f t="shared" si="23"/>
        <v>7</v>
      </c>
      <c r="Z105" s="321">
        <f t="shared" ca="1" si="24"/>
        <v>0.54378146319342846</v>
      </c>
      <c r="AA105" s="331">
        <f t="shared" si="18"/>
        <v>1</v>
      </c>
      <c r="AB105" s="331"/>
    </row>
    <row r="106" spans="1:28">
      <c r="A106" s="262">
        <v>37650.497488425928</v>
      </c>
      <c r="B106" s="262">
        <v>41309.518622685187</v>
      </c>
      <c r="C106" t="s">
        <v>285</v>
      </c>
      <c r="D106">
        <v>352</v>
      </c>
      <c r="E106">
        <v>177</v>
      </c>
      <c r="F106" t="s">
        <v>46</v>
      </c>
      <c r="G106" s="1">
        <v>2</v>
      </c>
      <c r="H106" s="1">
        <v>2</v>
      </c>
      <c r="I106" s="3">
        <v>2</v>
      </c>
      <c r="J106" s="105">
        <v>3</v>
      </c>
      <c r="K106" s="106">
        <v>3</v>
      </c>
      <c r="L106" s="107">
        <v>8.5227272727272721E-3</v>
      </c>
      <c r="M106" s="108">
        <v>8.5227272727272721E-3</v>
      </c>
      <c r="N106" s="109">
        <v>1</v>
      </c>
      <c r="O106" s="3">
        <f t="shared" si="14"/>
        <v>1</v>
      </c>
      <c r="P106" s="46">
        <f t="shared" si="15"/>
        <v>20</v>
      </c>
      <c r="Q106" s="46">
        <f t="shared" si="16"/>
        <v>1</v>
      </c>
      <c r="R106" s="46">
        <f t="shared" si="17"/>
        <v>21</v>
      </c>
      <c r="S106" s="46">
        <f t="shared" si="19"/>
        <v>4</v>
      </c>
      <c r="U106" s="259">
        <v>37650.497488425928</v>
      </c>
      <c r="V106" s="259">
        <v>41309.518622685187</v>
      </c>
      <c r="W106" s="131">
        <f t="shared" si="21"/>
        <v>3659.0211342592593</v>
      </c>
      <c r="X106" s="4">
        <f t="shared" si="22"/>
        <v>10.024715436326737</v>
      </c>
      <c r="Y106" s="131">
        <f t="shared" si="23"/>
        <v>10</v>
      </c>
      <c r="Z106" s="321">
        <f t="shared" ca="1" si="24"/>
        <v>0.75199504130515216</v>
      </c>
      <c r="AA106" s="331">
        <f t="shared" si="18"/>
        <v>1</v>
      </c>
      <c r="AB106" s="331"/>
    </row>
    <row r="107" spans="1:28">
      <c r="A107" s="262">
        <v>36771.494895833333</v>
      </c>
      <c r="B107" s="262">
        <v>41309.518622685187</v>
      </c>
      <c r="C107" t="s">
        <v>286</v>
      </c>
      <c r="D107">
        <v>466</v>
      </c>
      <c r="E107">
        <v>53</v>
      </c>
      <c r="F107" t="s">
        <v>46</v>
      </c>
      <c r="G107" s="1">
        <v>2</v>
      </c>
      <c r="H107" s="1">
        <v>2</v>
      </c>
      <c r="I107" s="3">
        <v>2</v>
      </c>
      <c r="J107" s="105">
        <v>4</v>
      </c>
      <c r="K107" s="106">
        <v>4</v>
      </c>
      <c r="L107" s="107">
        <v>8.5836909871244635E-3</v>
      </c>
      <c r="M107" s="108">
        <v>8.5836909871244635E-3</v>
      </c>
      <c r="N107" s="109">
        <v>1</v>
      </c>
      <c r="O107" s="3">
        <f t="shared" si="14"/>
        <v>1</v>
      </c>
      <c r="P107" s="46">
        <f t="shared" si="15"/>
        <v>20</v>
      </c>
      <c r="Q107" s="46">
        <f t="shared" si="16"/>
        <v>1</v>
      </c>
      <c r="R107" s="46">
        <f t="shared" si="17"/>
        <v>21</v>
      </c>
      <c r="S107" s="46">
        <f t="shared" si="19"/>
        <v>1</v>
      </c>
      <c r="U107" s="259">
        <v>36771.494895833333</v>
      </c>
      <c r="V107" s="259">
        <v>41309.518622685187</v>
      </c>
      <c r="W107" s="131">
        <f t="shared" si="21"/>
        <v>4538.023726851854</v>
      </c>
      <c r="X107" s="4">
        <f t="shared" si="22"/>
        <v>12.43294171740234</v>
      </c>
      <c r="Y107" s="131">
        <f t="shared" si="23"/>
        <v>12</v>
      </c>
      <c r="Z107" s="321">
        <f t="shared" ca="1" si="24"/>
        <v>0.93264597680673678</v>
      </c>
      <c r="AA107" s="331">
        <f t="shared" ref="AA107:AA138" si="25">LOOKUP(R107,$AA$2:$AB$7)</f>
        <v>1</v>
      </c>
      <c r="AB107" s="331"/>
    </row>
    <row r="108" spans="1:28">
      <c r="A108" s="262">
        <v>37290.702002314814</v>
      </c>
      <c r="B108" s="262">
        <v>41309.518622685187</v>
      </c>
      <c r="C108" t="s">
        <v>287</v>
      </c>
      <c r="D108">
        <v>396</v>
      </c>
      <c r="E108">
        <v>133</v>
      </c>
      <c r="F108" t="s">
        <v>46</v>
      </c>
      <c r="G108" s="1">
        <v>2</v>
      </c>
      <c r="H108" s="1">
        <v>2</v>
      </c>
      <c r="I108" s="3">
        <v>2</v>
      </c>
      <c r="J108" s="105">
        <v>4</v>
      </c>
      <c r="K108" s="106">
        <v>4</v>
      </c>
      <c r="L108" s="107">
        <v>1.0101010101010102E-2</v>
      </c>
      <c r="M108" s="108">
        <v>1.0101010101010102E-2</v>
      </c>
      <c r="N108" s="109">
        <v>1</v>
      </c>
      <c r="O108" s="3">
        <f t="shared" si="14"/>
        <v>1</v>
      </c>
      <c r="P108" s="46">
        <f t="shared" si="15"/>
        <v>20</v>
      </c>
      <c r="Q108" s="46">
        <f t="shared" si="16"/>
        <v>1</v>
      </c>
      <c r="R108" s="46">
        <f t="shared" si="17"/>
        <v>21</v>
      </c>
      <c r="S108" s="46">
        <f t="shared" si="19"/>
        <v>3</v>
      </c>
      <c r="U108" s="259">
        <v>37290.702002314814</v>
      </c>
      <c r="V108" s="259">
        <v>41309.518622685187</v>
      </c>
      <c r="W108" s="131">
        <f t="shared" si="21"/>
        <v>4018.8166203703731</v>
      </c>
      <c r="X108" s="4">
        <f t="shared" si="22"/>
        <v>11.010456494165405</v>
      </c>
      <c r="Y108" s="131">
        <f t="shared" si="23"/>
        <v>11</v>
      </c>
      <c r="Z108" s="321">
        <f t="shared" ca="1" si="24"/>
        <v>0.82593952304269969</v>
      </c>
      <c r="AA108" s="331">
        <f t="shared" si="25"/>
        <v>1</v>
      </c>
      <c r="AB108" s="331"/>
    </row>
    <row r="109" spans="1:28">
      <c r="A109" s="262">
        <v>37848.538854166669</v>
      </c>
      <c r="B109" s="262">
        <v>41309.518622685187</v>
      </c>
      <c r="C109" t="s">
        <v>288</v>
      </c>
      <c r="D109">
        <v>297</v>
      </c>
      <c r="E109">
        <v>226</v>
      </c>
      <c r="F109" t="s">
        <v>46</v>
      </c>
      <c r="G109" s="1">
        <v>3</v>
      </c>
      <c r="H109" s="1">
        <v>3</v>
      </c>
      <c r="I109" s="3">
        <v>3</v>
      </c>
      <c r="J109" s="105">
        <v>3</v>
      </c>
      <c r="K109" s="106">
        <v>2</v>
      </c>
      <c r="L109" s="107">
        <v>1.0101010101010102E-2</v>
      </c>
      <c r="M109" s="108">
        <v>6.7340067340067337E-3</v>
      </c>
      <c r="N109" s="109">
        <v>1.5</v>
      </c>
      <c r="O109" s="3">
        <f t="shared" si="14"/>
        <v>1</v>
      </c>
      <c r="P109" s="46">
        <f t="shared" si="15"/>
        <v>20</v>
      </c>
      <c r="Q109" s="46">
        <f t="shared" si="16"/>
        <v>1</v>
      </c>
      <c r="R109" s="46">
        <f t="shared" si="17"/>
        <v>21</v>
      </c>
      <c r="S109" s="46">
        <f t="shared" si="19"/>
        <v>4</v>
      </c>
      <c r="U109" s="259">
        <v>37848.538854166669</v>
      </c>
      <c r="V109" s="259">
        <v>41309.518622685187</v>
      </c>
      <c r="W109" s="131">
        <f t="shared" si="21"/>
        <v>3460.9797685185185</v>
      </c>
      <c r="X109" s="4">
        <f t="shared" si="22"/>
        <v>9.4821363521055311</v>
      </c>
      <c r="Y109" s="131">
        <f t="shared" si="23"/>
        <v>9</v>
      </c>
      <c r="Z109" s="321">
        <f t="shared" ca="1" si="24"/>
        <v>0.71129395772409609</v>
      </c>
      <c r="AA109" s="331">
        <f t="shared" si="25"/>
        <v>1</v>
      </c>
      <c r="AB109" s="331"/>
    </row>
    <row r="110" spans="1:28">
      <c r="A110" s="262">
        <v>38896.36173611111</v>
      </c>
      <c r="B110" s="262">
        <v>41309.518622685187</v>
      </c>
      <c r="C110" t="s">
        <v>289</v>
      </c>
      <c r="D110">
        <v>197</v>
      </c>
      <c r="E110">
        <v>332</v>
      </c>
      <c r="F110" t="s">
        <v>46</v>
      </c>
      <c r="G110" s="1">
        <v>5</v>
      </c>
      <c r="H110" s="1">
        <v>5</v>
      </c>
      <c r="I110" s="3">
        <v>5</v>
      </c>
      <c r="J110" s="105">
        <v>2</v>
      </c>
      <c r="K110" s="106">
        <v>2</v>
      </c>
      <c r="L110" s="107">
        <v>1.015228426395939E-2</v>
      </c>
      <c r="M110" s="108">
        <v>1.015228426395939E-2</v>
      </c>
      <c r="N110" s="109">
        <v>1</v>
      </c>
      <c r="O110" s="3">
        <f t="shared" si="14"/>
        <v>1</v>
      </c>
      <c r="P110" s="46">
        <f t="shared" si="15"/>
        <v>20</v>
      </c>
      <c r="Q110" s="46">
        <f t="shared" si="16"/>
        <v>1</v>
      </c>
      <c r="R110" s="46">
        <f t="shared" si="17"/>
        <v>21</v>
      </c>
      <c r="S110" s="46">
        <f t="shared" si="19"/>
        <v>7</v>
      </c>
      <c r="U110" s="259">
        <v>38896.36173611111</v>
      </c>
      <c r="V110" s="259">
        <v>41309.518622685187</v>
      </c>
      <c r="W110" s="131">
        <f t="shared" si="21"/>
        <v>2413.1568865740774</v>
      </c>
      <c r="X110" s="4">
        <f t="shared" si="22"/>
        <v>6.6113887303399377</v>
      </c>
      <c r="Y110" s="131">
        <f t="shared" si="23"/>
        <v>6</v>
      </c>
      <c r="Z110" s="321">
        <f t="shared" ca="1" si="24"/>
        <v>0.49594739850073433</v>
      </c>
      <c r="AA110" s="331">
        <f t="shared" si="25"/>
        <v>1</v>
      </c>
      <c r="AB110" s="331"/>
    </row>
    <row r="111" spans="1:28">
      <c r="A111" s="262">
        <v>38371.664594907408</v>
      </c>
      <c r="B111" s="262">
        <v>41309.518622685187</v>
      </c>
      <c r="C111" t="s">
        <v>290</v>
      </c>
      <c r="D111">
        <v>252</v>
      </c>
      <c r="E111">
        <v>277</v>
      </c>
      <c r="F111" t="s">
        <v>46</v>
      </c>
      <c r="G111" s="1">
        <v>3</v>
      </c>
      <c r="H111" s="1">
        <v>5</v>
      </c>
      <c r="I111" s="3">
        <v>4.5</v>
      </c>
      <c r="J111" s="105">
        <v>3</v>
      </c>
      <c r="K111" s="106">
        <v>3</v>
      </c>
      <c r="L111" s="107">
        <v>1.1904761904761904E-2</v>
      </c>
      <c r="M111" s="108">
        <v>1.1904761904761904E-2</v>
      </c>
      <c r="N111" s="109">
        <v>1</v>
      </c>
      <c r="O111" s="3">
        <f t="shared" si="14"/>
        <v>1.6666666666666667</v>
      </c>
      <c r="P111" s="46">
        <f t="shared" si="15"/>
        <v>20</v>
      </c>
      <c r="Q111" s="46">
        <f t="shared" si="16"/>
        <v>1</v>
      </c>
      <c r="R111" s="46">
        <f t="shared" si="17"/>
        <v>21</v>
      </c>
      <c r="S111" s="46">
        <f t="shared" si="19"/>
        <v>6</v>
      </c>
      <c r="U111" s="259">
        <v>38371.664594907408</v>
      </c>
      <c r="V111" s="259">
        <v>41309.518622685187</v>
      </c>
      <c r="W111" s="131">
        <f t="shared" si="21"/>
        <v>2937.8540277777793</v>
      </c>
      <c r="X111" s="4">
        <f t="shared" si="22"/>
        <v>8.0489151445966556</v>
      </c>
      <c r="Y111" s="131">
        <f t="shared" si="23"/>
        <v>8</v>
      </c>
      <c r="Z111" s="321">
        <f t="shared" ca="1" si="24"/>
        <v>0.60378215372470234</v>
      </c>
      <c r="AA111" s="331">
        <f t="shared" si="25"/>
        <v>1</v>
      </c>
      <c r="AB111" s="331"/>
    </row>
    <row r="112" spans="1:28">
      <c r="A112" s="262">
        <v>40415.578819444447</v>
      </c>
      <c r="B112" s="262">
        <v>41309.518622685187</v>
      </c>
      <c r="C112" t="s">
        <v>291</v>
      </c>
      <c r="D112">
        <v>83</v>
      </c>
      <c r="E112">
        <v>446</v>
      </c>
      <c r="F112" t="s">
        <v>46</v>
      </c>
      <c r="G112" s="1">
        <v>3</v>
      </c>
      <c r="H112" s="1">
        <v>3</v>
      </c>
      <c r="I112" s="3">
        <v>3</v>
      </c>
      <c r="J112" s="105">
        <v>1</v>
      </c>
      <c r="K112" s="106">
        <v>1</v>
      </c>
      <c r="L112" s="107">
        <v>1.2048192771084338E-2</v>
      </c>
      <c r="M112" s="108">
        <v>1.2048192771084338E-2</v>
      </c>
      <c r="N112" s="109">
        <v>1</v>
      </c>
      <c r="O112" s="3">
        <f t="shared" si="14"/>
        <v>1</v>
      </c>
      <c r="P112" s="46">
        <f t="shared" si="15"/>
        <v>20</v>
      </c>
      <c r="Q112" s="46">
        <f t="shared" si="16"/>
        <v>1</v>
      </c>
      <c r="R112" s="46">
        <f t="shared" si="17"/>
        <v>21</v>
      </c>
      <c r="S112" s="46">
        <f t="shared" si="19"/>
        <v>11</v>
      </c>
      <c r="U112" s="259">
        <v>40415.578819444447</v>
      </c>
      <c r="V112" s="259">
        <v>41309.518622685187</v>
      </c>
      <c r="W112" s="131">
        <f t="shared" si="21"/>
        <v>893.93980324074073</v>
      </c>
      <c r="X112" s="4">
        <f t="shared" si="22"/>
        <v>2.4491501458650431</v>
      </c>
      <c r="Y112" s="131">
        <f t="shared" si="23"/>
        <v>2</v>
      </c>
      <c r="Z112" s="321">
        <f t="shared" ca="1" si="24"/>
        <v>0.18372080253054618</v>
      </c>
      <c r="AA112" s="331">
        <f t="shared" si="25"/>
        <v>1</v>
      </c>
      <c r="AB112" s="331"/>
    </row>
    <row r="113" spans="1:28">
      <c r="A113" s="262">
        <v>40493.423252314817</v>
      </c>
      <c r="B113" s="262">
        <v>41309.518622685187</v>
      </c>
      <c r="C113" t="s">
        <v>292</v>
      </c>
      <c r="D113">
        <v>79</v>
      </c>
      <c r="E113">
        <v>450</v>
      </c>
      <c r="F113" t="s">
        <v>46</v>
      </c>
      <c r="G113" s="1">
        <v>4</v>
      </c>
      <c r="H113" s="1">
        <v>4</v>
      </c>
      <c r="I113" s="3">
        <v>4</v>
      </c>
      <c r="J113" s="105">
        <v>1</v>
      </c>
      <c r="K113" s="106">
        <v>1</v>
      </c>
      <c r="L113" s="107">
        <v>1.2658227848101266E-2</v>
      </c>
      <c r="M113" s="108">
        <v>1.2658227848101266E-2</v>
      </c>
      <c r="N113" s="109">
        <v>1</v>
      </c>
      <c r="O113" s="3">
        <f t="shared" si="14"/>
        <v>1</v>
      </c>
      <c r="P113" s="46">
        <f t="shared" si="15"/>
        <v>20</v>
      </c>
      <c r="Q113" s="46">
        <f t="shared" si="16"/>
        <v>1</v>
      </c>
      <c r="R113" s="46">
        <f t="shared" si="17"/>
        <v>21</v>
      </c>
      <c r="S113" s="46">
        <f t="shared" si="19"/>
        <v>12</v>
      </c>
      <c r="U113" s="259">
        <v>40493.423252314817</v>
      </c>
      <c r="V113" s="259">
        <v>41309.518622685187</v>
      </c>
      <c r="W113" s="131">
        <f t="shared" si="21"/>
        <v>816.0953703703708</v>
      </c>
      <c r="X113" s="4">
        <f t="shared" si="22"/>
        <v>2.2358777270421117</v>
      </c>
      <c r="Y113" s="131">
        <f t="shared" si="23"/>
        <v>2</v>
      </c>
      <c r="Z113" s="321">
        <f t="shared" ca="1" si="24"/>
        <v>0.16772236323112938</v>
      </c>
      <c r="AA113" s="331">
        <f t="shared" si="25"/>
        <v>1</v>
      </c>
      <c r="AB113" s="331"/>
    </row>
    <row r="114" spans="1:28">
      <c r="A114" s="262">
        <v>37827.720937500002</v>
      </c>
      <c r="B114" s="262">
        <v>41309.518622685187</v>
      </c>
      <c r="C114" t="s">
        <v>293</v>
      </c>
      <c r="D114">
        <v>315</v>
      </c>
      <c r="E114">
        <v>208</v>
      </c>
      <c r="F114" t="s">
        <v>46</v>
      </c>
      <c r="G114" s="1">
        <v>6</v>
      </c>
      <c r="H114" s="1">
        <v>4</v>
      </c>
      <c r="I114" s="3">
        <v>4.0063490000000002</v>
      </c>
      <c r="J114" s="105">
        <v>4</v>
      </c>
      <c r="K114" s="106">
        <v>1</v>
      </c>
      <c r="L114" s="107">
        <v>1.2698412698412698E-2</v>
      </c>
      <c r="M114" s="108">
        <v>3.1746031746031746E-3</v>
      </c>
      <c r="N114" s="109">
        <v>4</v>
      </c>
      <c r="O114" s="3">
        <f t="shared" si="14"/>
        <v>0.66666666666666663</v>
      </c>
      <c r="P114" s="46">
        <f t="shared" si="15"/>
        <v>20</v>
      </c>
      <c r="Q114" s="46">
        <f t="shared" si="16"/>
        <v>1</v>
      </c>
      <c r="R114" s="46">
        <f t="shared" si="17"/>
        <v>21</v>
      </c>
      <c r="S114" s="46">
        <f t="shared" si="19"/>
        <v>4</v>
      </c>
      <c r="U114" s="259">
        <v>37827.720937500002</v>
      </c>
      <c r="V114" s="259">
        <v>41309.518622685187</v>
      </c>
      <c r="W114" s="131">
        <f t="shared" si="21"/>
        <v>3481.7976851851854</v>
      </c>
      <c r="X114" s="4">
        <f t="shared" si="22"/>
        <v>9.5391717402333853</v>
      </c>
      <c r="Y114" s="131">
        <f t="shared" si="23"/>
        <v>9</v>
      </c>
      <c r="Z114" s="321">
        <f t="shared" ca="1" si="24"/>
        <v>0.7155724162323186</v>
      </c>
      <c r="AA114" s="331">
        <f t="shared" si="25"/>
        <v>1</v>
      </c>
      <c r="AB114" s="331"/>
    </row>
    <row r="115" spans="1:28">
      <c r="A115" s="262">
        <v>37832.652754629627</v>
      </c>
      <c r="B115" s="262">
        <v>41309.518622685187</v>
      </c>
      <c r="C115" t="s">
        <v>294</v>
      </c>
      <c r="D115">
        <v>304</v>
      </c>
      <c r="E115">
        <v>219</v>
      </c>
      <c r="F115" t="s">
        <v>46</v>
      </c>
      <c r="G115" s="1">
        <v>2</v>
      </c>
      <c r="H115" s="1">
        <v>3</v>
      </c>
      <c r="I115" s="3">
        <v>2.8618421999999999</v>
      </c>
      <c r="J115" s="105">
        <v>4</v>
      </c>
      <c r="K115" s="106">
        <v>4</v>
      </c>
      <c r="L115" s="107">
        <v>1.3157894736842105E-2</v>
      </c>
      <c r="M115" s="108">
        <v>1.3157894736842105E-2</v>
      </c>
      <c r="N115" s="109">
        <v>1</v>
      </c>
      <c r="O115" s="3">
        <f t="shared" si="14"/>
        <v>1.5</v>
      </c>
      <c r="P115" s="46">
        <f t="shared" si="15"/>
        <v>20</v>
      </c>
      <c r="Q115" s="46">
        <f t="shared" si="16"/>
        <v>1</v>
      </c>
      <c r="R115" s="46">
        <f t="shared" si="17"/>
        <v>21</v>
      </c>
      <c r="S115" s="46">
        <f t="shared" si="19"/>
        <v>4</v>
      </c>
      <c r="U115" s="259">
        <v>37832.652754629627</v>
      </c>
      <c r="V115" s="259">
        <v>41309.518622685187</v>
      </c>
      <c r="W115" s="131">
        <f t="shared" si="21"/>
        <v>3476.86586805556</v>
      </c>
      <c r="X115" s="4">
        <f t="shared" si="22"/>
        <v>9.525659912480986</v>
      </c>
      <c r="Y115" s="131">
        <f t="shared" si="23"/>
        <v>9</v>
      </c>
      <c r="Z115" s="321">
        <f t="shared" ca="1" si="24"/>
        <v>0.71455883858681712</v>
      </c>
      <c r="AA115" s="331">
        <f t="shared" si="25"/>
        <v>1</v>
      </c>
      <c r="AB115" s="331"/>
    </row>
    <row r="116" spans="1:28">
      <c r="A116" s="262">
        <v>38896.36173611111</v>
      </c>
      <c r="B116" s="262">
        <v>41309.518622685187</v>
      </c>
      <c r="C116" t="s">
        <v>295</v>
      </c>
      <c r="D116">
        <v>197</v>
      </c>
      <c r="E116">
        <v>332</v>
      </c>
      <c r="F116" t="s">
        <v>46</v>
      </c>
      <c r="G116" s="1">
        <v>13</v>
      </c>
      <c r="H116" s="1">
        <v>13</v>
      </c>
      <c r="I116" s="3">
        <v>13</v>
      </c>
      <c r="J116" s="105">
        <v>3</v>
      </c>
      <c r="K116" s="106">
        <v>3</v>
      </c>
      <c r="L116" s="107">
        <v>1.5228426395939087E-2</v>
      </c>
      <c r="M116" s="108">
        <v>1.5228426395939087E-2</v>
      </c>
      <c r="N116" s="109">
        <v>1</v>
      </c>
      <c r="O116" s="3">
        <f t="shared" si="14"/>
        <v>1</v>
      </c>
      <c r="P116" s="46">
        <f t="shared" si="15"/>
        <v>20</v>
      </c>
      <c r="Q116" s="46">
        <f t="shared" si="16"/>
        <v>1</v>
      </c>
      <c r="R116" s="46">
        <f t="shared" si="17"/>
        <v>21</v>
      </c>
      <c r="S116" s="46">
        <f t="shared" si="19"/>
        <v>7</v>
      </c>
      <c r="U116" s="259">
        <v>38896.36173611111</v>
      </c>
      <c r="V116" s="259">
        <v>41309.518622685187</v>
      </c>
      <c r="W116" s="131">
        <f t="shared" si="21"/>
        <v>2413.1568865740774</v>
      </c>
      <c r="X116" s="4">
        <f t="shared" si="22"/>
        <v>6.6113887303399377</v>
      </c>
      <c r="Y116" s="131">
        <f t="shared" si="23"/>
        <v>6</v>
      </c>
      <c r="Z116" s="321">
        <f t="shared" ca="1" si="24"/>
        <v>0.49594739850073433</v>
      </c>
      <c r="AA116" s="331">
        <f t="shared" si="25"/>
        <v>1</v>
      </c>
      <c r="AB116" s="331"/>
    </row>
    <row r="117" spans="1:28">
      <c r="A117" s="262">
        <v>39939.566076388888</v>
      </c>
      <c r="B117" s="262">
        <v>41309.518622685187</v>
      </c>
      <c r="C117" t="s">
        <v>296</v>
      </c>
      <c r="D117">
        <v>114</v>
      </c>
      <c r="E117">
        <v>415</v>
      </c>
      <c r="F117" t="s">
        <v>46</v>
      </c>
      <c r="G117" s="1">
        <v>8</v>
      </c>
      <c r="H117" s="1">
        <v>8</v>
      </c>
      <c r="I117" s="3">
        <v>8</v>
      </c>
      <c r="J117" s="105">
        <v>2</v>
      </c>
      <c r="K117" s="106">
        <v>1</v>
      </c>
      <c r="L117" s="107">
        <v>1.7543859649122806E-2</v>
      </c>
      <c r="M117" s="108">
        <v>8.771929824561403E-3</v>
      </c>
      <c r="N117" s="109">
        <v>2</v>
      </c>
      <c r="O117" s="3">
        <f t="shared" si="14"/>
        <v>1</v>
      </c>
      <c r="P117" s="46">
        <f t="shared" si="15"/>
        <v>20</v>
      </c>
      <c r="Q117" s="46">
        <f t="shared" si="16"/>
        <v>1</v>
      </c>
      <c r="R117" s="46">
        <f t="shared" si="17"/>
        <v>21</v>
      </c>
      <c r="S117" s="46">
        <f t="shared" si="19"/>
        <v>10</v>
      </c>
      <c r="U117" s="259">
        <v>39939.566076388888</v>
      </c>
      <c r="V117" s="259">
        <v>41309.518622685187</v>
      </c>
      <c r="W117" s="131">
        <f t="shared" si="21"/>
        <v>1369.9525462962993</v>
      </c>
      <c r="X117" s="4">
        <f t="shared" si="22"/>
        <v>3.7532946473871212</v>
      </c>
      <c r="Y117" s="131">
        <f t="shared" si="23"/>
        <v>3</v>
      </c>
      <c r="Z117" s="321">
        <f t="shared" ca="1" si="24"/>
        <v>0.28155003314752364</v>
      </c>
      <c r="AA117" s="331">
        <f t="shared" si="25"/>
        <v>1</v>
      </c>
      <c r="AB117" s="331"/>
    </row>
    <row r="118" spans="1:28">
      <c r="A118" s="262">
        <v>37290.702002314814</v>
      </c>
      <c r="B118" s="262">
        <v>41309.518622685187</v>
      </c>
      <c r="C118" t="s">
        <v>297</v>
      </c>
      <c r="D118">
        <v>396</v>
      </c>
      <c r="E118">
        <v>133</v>
      </c>
      <c r="F118" t="s">
        <v>46</v>
      </c>
      <c r="G118" s="1">
        <v>4</v>
      </c>
      <c r="H118" s="1">
        <v>5</v>
      </c>
      <c r="I118" s="3">
        <v>4.6868686999999998</v>
      </c>
      <c r="J118" s="105">
        <v>7</v>
      </c>
      <c r="K118" s="106">
        <v>5</v>
      </c>
      <c r="L118" s="107">
        <v>1.7676767676767676E-2</v>
      </c>
      <c r="M118" s="108">
        <v>1.2626262626262626E-2</v>
      </c>
      <c r="N118" s="109">
        <v>1.4</v>
      </c>
      <c r="O118" s="3">
        <f t="shared" si="14"/>
        <v>1.25</v>
      </c>
      <c r="P118" s="46">
        <f t="shared" si="15"/>
        <v>20</v>
      </c>
      <c r="Q118" s="46">
        <f t="shared" si="16"/>
        <v>1</v>
      </c>
      <c r="R118" s="46">
        <f t="shared" si="17"/>
        <v>21</v>
      </c>
      <c r="S118" s="46">
        <f t="shared" si="19"/>
        <v>3</v>
      </c>
      <c r="U118" s="259">
        <v>37290.702002314814</v>
      </c>
      <c r="V118" s="259">
        <v>41309.518622685187</v>
      </c>
      <c r="W118" s="131">
        <f t="shared" si="21"/>
        <v>4018.8166203703731</v>
      </c>
      <c r="X118" s="4">
        <f t="shared" si="22"/>
        <v>11.010456494165405</v>
      </c>
      <c r="Y118" s="131">
        <f t="shared" si="23"/>
        <v>11</v>
      </c>
      <c r="Z118" s="321">
        <f t="shared" ca="1" si="24"/>
        <v>0.82593952304269969</v>
      </c>
      <c r="AA118" s="331">
        <f t="shared" si="25"/>
        <v>1</v>
      </c>
      <c r="AB118" s="331"/>
    </row>
    <row r="119" spans="1:28">
      <c r="A119" s="262">
        <v>37720.500208333331</v>
      </c>
      <c r="B119" s="262">
        <v>41309.518622685187</v>
      </c>
      <c r="C119" t="s">
        <v>298</v>
      </c>
      <c r="D119">
        <v>338</v>
      </c>
      <c r="E119">
        <v>191</v>
      </c>
      <c r="F119" t="s">
        <v>46</v>
      </c>
      <c r="G119" s="1">
        <v>4</v>
      </c>
      <c r="H119" s="1">
        <v>4</v>
      </c>
      <c r="I119" s="3">
        <v>4</v>
      </c>
      <c r="J119" s="105">
        <v>6</v>
      </c>
      <c r="K119" s="106">
        <v>3</v>
      </c>
      <c r="L119" s="107">
        <v>1.7751479289940829E-2</v>
      </c>
      <c r="M119" s="108">
        <v>8.8757396449704144E-3</v>
      </c>
      <c r="N119" s="109">
        <v>2</v>
      </c>
      <c r="O119" s="3">
        <f t="shared" si="14"/>
        <v>1</v>
      </c>
      <c r="P119" s="46">
        <f t="shared" si="15"/>
        <v>20</v>
      </c>
      <c r="Q119" s="46">
        <f t="shared" si="16"/>
        <v>1</v>
      </c>
      <c r="R119" s="46">
        <f t="shared" si="17"/>
        <v>21</v>
      </c>
      <c r="S119" s="46">
        <f t="shared" si="19"/>
        <v>4</v>
      </c>
      <c r="U119" s="259">
        <v>37720.500208333331</v>
      </c>
      <c r="V119" s="259">
        <v>41309.518622685187</v>
      </c>
      <c r="W119" s="131">
        <f t="shared" si="21"/>
        <v>3589.0184143518563</v>
      </c>
      <c r="X119" s="4">
        <f t="shared" si="22"/>
        <v>9.8329271626078256</v>
      </c>
      <c r="Y119" s="131">
        <f t="shared" si="23"/>
        <v>9</v>
      </c>
      <c r="Z119" s="321">
        <f t="shared" ca="1" si="24"/>
        <v>0.73760821589019121</v>
      </c>
      <c r="AA119" s="331">
        <f t="shared" si="25"/>
        <v>1</v>
      </c>
      <c r="AB119" s="331"/>
    </row>
    <row r="120" spans="1:28">
      <c r="A120" s="262">
        <v>37650.497488425928</v>
      </c>
      <c r="B120" s="262">
        <v>41309.518622685187</v>
      </c>
      <c r="C120" t="s">
        <v>299</v>
      </c>
      <c r="D120">
        <v>352</v>
      </c>
      <c r="E120">
        <v>177</v>
      </c>
      <c r="F120" t="s">
        <v>46</v>
      </c>
      <c r="G120" s="1">
        <v>7</v>
      </c>
      <c r="H120" s="1">
        <v>8</v>
      </c>
      <c r="I120" s="3">
        <v>7.9971589999999999</v>
      </c>
      <c r="J120" s="105">
        <v>7</v>
      </c>
      <c r="K120" s="106">
        <v>4</v>
      </c>
      <c r="L120" s="107">
        <v>1.9886363636363636E-2</v>
      </c>
      <c r="M120" s="108">
        <v>1.1363636363636364E-2</v>
      </c>
      <c r="N120" s="109">
        <v>1.75</v>
      </c>
      <c r="O120" s="3">
        <f t="shared" si="14"/>
        <v>1.1428571428571428</v>
      </c>
      <c r="P120" s="46">
        <f t="shared" si="15"/>
        <v>20</v>
      </c>
      <c r="Q120" s="46">
        <f t="shared" si="16"/>
        <v>1</v>
      </c>
      <c r="R120" s="46">
        <f t="shared" si="17"/>
        <v>21</v>
      </c>
      <c r="S120" s="46">
        <f t="shared" si="19"/>
        <v>4</v>
      </c>
      <c r="U120" s="259">
        <v>37650.497488425928</v>
      </c>
      <c r="V120" s="259">
        <v>41309.518622685187</v>
      </c>
      <c r="W120" s="131">
        <f t="shared" si="21"/>
        <v>3659.0211342592593</v>
      </c>
      <c r="X120" s="4">
        <f t="shared" si="22"/>
        <v>10.024715436326737</v>
      </c>
      <c r="Y120" s="131">
        <f t="shared" si="23"/>
        <v>10</v>
      </c>
      <c r="Z120" s="321">
        <f t="shared" ca="1" si="24"/>
        <v>0.75199504130515216</v>
      </c>
      <c r="AA120" s="331">
        <f t="shared" si="25"/>
        <v>1</v>
      </c>
      <c r="AB120" s="331"/>
    </row>
    <row r="121" spans="1:28">
      <c r="A121" s="262">
        <v>37650.497488425928</v>
      </c>
      <c r="B121" s="262">
        <v>41309.518622685187</v>
      </c>
      <c r="C121" t="s">
        <v>300</v>
      </c>
      <c r="D121">
        <v>352</v>
      </c>
      <c r="E121">
        <v>177</v>
      </c>
      <c r="F121" t="s">
        <v>46</v>
      </c>
      <c r="G121" s="1">
        <v>4</v>
      </c>
      <c r="H121" s="1">
        <v>4</v>
      </c>
      <c r="I121" s="3">
        <v>4</v>
      </c>
      <c r="J121" s="105">
        <v>7</v>
      </c>
      <c r="K121" s="106">
        <v>4</v>
      </c>
      <c r="L121" s="107">
        <v>1.9886363636363636E-2</v>
      </c>
      <c r="M121" s="108">
        <v>1.1363636363636364E-2</v>
      </c>
      <c r="N121" s="109">
        <v>1.75</v>
      </c>
      <c r="O121" s="3">
        <f t="shared" si="14"/>
        <v>1</v>
      </c>
      <c r="P121" s="46">
        <f t="shared" si="15"/>
        <v>20</v>
      </c>
      <c r="Q121" s="46">
        <f t="shared" si="16"/>
        <v>1</v>
      </c>
      <c r="R121" s="46">
        <f t="shared" si="17"/>
        <v>21</v>
      </c>
      <c r="S121" s="46">
        <f t="shared" si="19"/>
        <v>4</v>
      </c>
      <c r="U121" s="259">
        <v>37650.497488425928</v>
      </c>
      <c r="V121" s="259">
        <v>41309.518622685187</v>
      </c>
      <c r="W121" s="131">
        <f t="shared" si="21"/>
        <v>3659.0211342592593</v>
      </c>
      <c r="X121" s="4">
        <f t="shared" si="22"/>
        <v>10.024715436326737</v>
      </c>
      <c r="Y121" s="131">
        <f t="shared" si="23"/>
        <v>10</v>
      </c>
      <c r="Z121" s="321">
        <f t="shared" ca="1" si="24"/>
        <v>0.75199504130515216</v>
      </c>
      <c r="AA121" s="331">
        <f t="shared" si="25"/>
        <v>1</v>
      </c>
      <c r="AB121" s="331"/>
    </row>
    <row r="122" spans="1:28">
      <c r="A122" s="262">
        <v>37941.703541666662</v>
      </c>
      <c r="B122" s="262">
        <v>41309.518622685187</v>
      </c>
      <c r="C122" t="s">
        <v>301</v>
      </c>
      <c r="D122">
        <v>281</v>
      </c>
      <c r="E122">
        <v>242</v>
      </c>
      <c r="F122" t="s">
        <v>46</v>
      </c>
      <c r="G122" s="1">
        <v>4</v>
      </c>
      <c r="H122" s="1">
        <v>5</v>
      </c>
      <c r="I122" s="3">
        <v>4.8220640000000001</v>
      </c>
      <c r="J122" s="105">
        <v>6</v>
      </c>
      <c r="K122" s="106">
        <v>6</v>
      </c>
      <c r="L122" s="107">
        <v>2.1352313167259787E-2</v>
      </c>
      <c r="M122" s="108">
        <v>2.1352313167259787E-2</v>
      </c>
      <c r="N122" s="109">
        <v>1</v>
      </c>
      <c r="O122" s="3">
        <f t="shared" si="14"/>
        <v>1.25</v>
      </c>
      <c r="P122" s="46">
        <f t="shared" si="15"/>
        <v>20</v>
      </c>
      <c r="Q122" s="46">
        <f t="shared" si="16"/>
        <v>1</v>
      </c>
      <c r="R122" s="46">
        <f t="shared" si="17"/>
        <v>21</v>
      </c>
      <c r="S122" s="46">
        <f t="shared" si="19"/>
        <v>5</v>
      </c>
      <c r="U122" s="259">
        <v>37941.703541666662</v>
      </c>
      <c r="V122" s="259">
        <v>41309.518622685187</v>
      </c>
      <c r="W122" s="131">
        <f t="shared" si="21"/>
        <v>3367.8150810185252</v>
      </c>
      <c r="X122" s="4">
        <f t="shared" si="22"/>
        <v>9.226890632927466</v>
      </c>
      <c r="Y122" s="131">
        <f t="shared" si="23"/>
        <v>9</v>
      </c>
      <c r="Z122" s="321">
        <f t="shared" ca="1" si="24"/>
        <v>0.69214692892757557</v>
      </c>
      <c r="AA122" s="331">
        <f t="shared" si="25"/>
        <v>1</v>
      </c>
      <c r="AB122" s="331"/>
    </row>
    <row r="123" spans="1:28">
      <c r="A123" s="262">
        <v>38449.586111111115</v>
      </c>
      <c r="B123" s="262">
        <v>41309.518622685187</v>
      </c>
      <c r="C123" t="s">
        <v>302</v>
      </c>
      <c r="D123">
        <v>246</v>
      </c>
      <c r="E123">
        <v>283</v>
      </c>
      <c r="F123" t="s">
        <v>46</v>
      </c>
      <c r="G123" s="1">
        <v>3</v>
      </c>
      <c r="H123" s="1">
        <v>3</v>
      </c>
      <c r="I123" s="3">
        <v>3</v>
      </c>
      <c r="J123" s="105">
        <v>6</v>
      </c>
      <c r="K123" s="106">
        <v>3</v>
      </c>
      <c r="L123" s="107">
        <v>2.4390243902439025E-2</v>
      </c>
      <c r="M123" s="108">
        <v>1.2195121951219513E-2</v>
      </c>
      <c r="N123" s="109">
        <v>2</v>
      </c>
      <c r="O123" s="3">
        <f t="shared" si="14"/>
        <v>1</v>
      </c>
      <c r="P123" s="46">
        <f t="shared" si="15"/>
        <v>20</v>
      </c>
      <c r="Q123" s="46">
        <f t="shared" si="16"/>
        <v>1</v>
      </c>
      <c r="R123" s="46">
        <f t="shared" si="17"/>
        <v>21</v>
      </c>
      <c r="S123" s="46">
        <f t="shared" si="19"/>
        <v>6</v>
      </c>
      <c r="U123" s="259">
        <v>38449.586111111115</v>
      </c>
      <c r="V123" s="259">
        <v>41309.518622685187</v>
      </c>
      <c r="W123" s="131">
        <f t="shared" si="21"/>
        <v>2859.9325115740721</v>
      </c>
      <c r="X123" s="4">
        <f t="shared" si="22"/>
        <v>7.835431538559102</v>
      </c>
      <c r="Y123" s="131">
        <f t="shared" si="23"/>
        <v>7</v>
      </c>
      <c r="Z123" s="321">
        <f t="shared" ca="1" si="24"/>
        <v>0.58776787240570993</v>
      </c>
      <c r="AA123" s="331">
        <f t="shared" si="25"/>
        <v>1</v>
      </c>
      <c r="AB123" s="331"/>
    </row>
    <row r="124" spans="1:28">
      <c r="A124" s="262">
        <v>36443.766944444447</v>
      </c>
      <c r="B124" s="262">
        <v>41309.518622685187</v>
      </c>
      <c r="C124" t="s">
        <v>303</v>
      </c>
      <c r="D124">
        <v>529</v>
      </c>
      <c r="E124">
        <v>0</v>
      </c>
      <c r="F124" t="s">
        <v>46</v>
      </c>
      <c r="G124" s="1">
        <v>3</v>
      </c>
      <c r="H124" s="1">
        <v>3</v>
      </c>
      <c r="I124" s="3">
        <v>3</v>
      </c>
      <c r="J124" s="105">
        <v>13</v>
      </c>
      <c r="K124" s="106">
        <v>5</v>
      </c>
      <c r="L124" s="107">
        <v>2.4574669187145556E-2</v>
      </c>
      <c r="M124" s="108">
        <v>9.4517958412098299E-3</v>
      </c>
      <c r="N124" s="109">
        <v>2.6</v>
      </c>
      <c r="O124" s="3">
        <f t="shared" si="14"/>
        <v>1</v>
      </c>
      <c r="P124" s="46">
        <f t="shared" si="15"/>
        <v>20</v>
      </c>
      <c r="Q124" s="46">
        <f t="shared" si="16"/>
        <v>1</v>
      </c>
      <c r="R124" s="46">
        <f t="shared" si="17"/>
        <v>21</v>
      </c>
      <c r="S124" s="46">
        <f t="shared" si="19"/>
        <v>0</v>
      </c>
      <c r="U124" s="259">
        <v>36443.766944444447</v>
      </c>
      <c r="V124" s="259">
        <v>41309.518622685187</v>
      </c>
      <c r="W124" s="131">
        <f t="shared" si="21"/>
        <v>4865.7516782407401</v>
      </c>
      <c r="X124" s="4">
        <f t="shared" si="22"/>
        <v>13.330826515728056</v>
      </c>
      <c r="Y124" s="131">
        <f t="shared" si="23"/>
        <v>13</v>
      </c>
      <c r="Z124" s="321">
        <f t="shared" ca="1" si="24"/>
        <v>1</v>
      </c>
      <c r="AA124" s="331">
        <f t="shared" si="25"/>
        <v>1</v>
      </c>
      <c r="AB124" s="331"/>
    </row>
    <row r="125" spans="1:28">
      <c r="A125" s="262">
        <v>39939.566076388888</v>
      </c>
      <c r="B125" s="262">
        <v>41309.518622685187</v>
      </c>
      <c r="C125" t="s">
        <v>304</v>
      </c>
      <c r="D125">
        <v>114</v>
      </c>
      <c r="E125">
        <v>415</v>
      </c>
      <c r="F125" t="s">
        <v>46</v>
      </c>
      <c r="G125" s="1">
        <v>3</v>
      </c>
      <c r="H125" s="1">
        <v>3</v>
      </c>
      <c r="I125" s="3">
        <v>3</v>
      </c>
      <c r="J125" s="105">
        <v>3</v>
      </c>
      <c r="K125" s="106">
        <v>1</v>
      </c>
      <c r="L125" s="107">
        <v>2.6315789473684209E-2</v>
      </c>
      <c r="M125" s="108">
        <v>8.771929824561403E-3</v>
      </c>
      <c r="N125" s="109">
        <v>3</v>
      </c>
      <c r="O125" s="3">
        <f t="shared" si="14"/>
        <v>1</v>
      </c>
      <c r="P125" s="46">
        <f t="shared" si="15"/>
        <v>20</v>
      </c>
      <c r="Q125" s="46">
        <f t="shared" si="16"/>
        <v>1</v>
      </c>
      <c r="R125" s="46">
        <f t="shared" si="17"/>
        <v>21</v>
      </c>
      <c r="S125" s="46">
        <f t="shared" si="19"/>
        <v>10</v>
      </c>
      <c r="U125" s="259">
        <v>39939.566076388888</v>
      </c>
      <c r="V125" s="259">
        <v>41309.518622685187</v>
      </c>
      <c r="W125" s="131">
        <f t="shared" si="21"/>
        <v>1369.9525462962993</v>
      </c>
      <c r="X125" s="4">
        <f t="shared" si="22"/>
        <v>3.7532946473871212</v>
      </c>
      <c r="Y125" s="131">
        <f t="shared" si="23"/>
        <v>3</v>
      </c>
      <c r="Z125" s="321">
        <f t="shared" ca="1" si="24"/>
        <v>0.28155003314752364</v>
      </c>
      <c r="AA125" s="331">
        <f t="shared" si="25"/>
        <v>1</v>
      </c>
      <c r="AB125" s="331"/>
    </row>
    <row r="126" spans="1:28">
      <c r="A126" s="262">
        <v>39580.350949074076</v>
      </c>
      <c r="B126" s="262">
        <v>41309.518622685187</v>
      </c>
      <c r="C126" t="s">
        <v>305</v>
      </c>
      <c r="D126">
        <v>135</v>
      </c>
      <c r="E126">
        <v>381</v>
      </c>
      <c r="F126" t="s">
        <v>46</v>
      </c>
      <c r="G126" s="1">
        <v>2</v>
      </c>
      <c r="H126" s="1">
        <v>3</v>
      </c>
      <c r="I126" s="3">
        <v>2.0666666</v>
      </c>
      <c r="J126" s="105">
        <v>4</v>
      </c>
      <c r="K126" s="106">
        <v>1</v>
      </c>
      <c r="L126" s="107">
        <v>2.9629629629629631E-2</v>
      </c>
      <c r="M126" s="108">
        <v>7.4074074074074077E-3</v>
      </c>
      <c r="N126" s="109">
        <v>4</v>
      </c>
      <c r="O126" s="3">
        <f t="shared" si="14"/>
        <v>1.5</v>
      </c>
      <c r="P126" s="46">
        <f t="shared" si="15"/>
        <v>20</v>
      </c>
      <c r="Q126" s="46">
        <f t="shared" si="16"/>
        <v>1</v>
      </c>
      <c r="R126" s="46">
        <f t="shared" si="17"/>
        <v>21</v>
      </c>
      <c r="S126" s="46">
        <f t="shared" si="19"/>
        <v>9</v>
      </c>
      <c r="U126" s="259">
        <v>39580.350949074076</v>
      </c>
      <c r="V126" s="259">
        <v>41309.518622685187</v>
      </c>
      <c r="W126" s="131">
        <f t="shared" si="21"/>
        <v>1729.1676736111112</v>
      </c>
      <c r="X126" s="4">
        <f t="shared" si="22"/>
        <v>4.7374456811263324</v>
      </c>
      <c r="Y126" s="131">
        <f t="shared" si="23"/>
        <v>4</v>
      </c>
      <c r="Z126" s="321">
        <f t="shared" ca="1" si="24"/>
        <v>0.35537524065270604</v>
      </c>
      <c r="AA126" s="331">
        <f t="shared" si="25"/>
        <v>1</v>
      </c>
      <c r="AB126" s="331"/>
    </row>
    <row r="127" spans="1:28">
      <c r="A127" s="262">
        <v>37290.702002314814</v>
      </c>
      <c r="B127" s="262">
        <v>41309.518622685187</v>
      </c>
      <c r="C127" t="s">
        <v>306</v>
      </c>
      <c r="D127">
        <v>396</v>
      </c>
      <c r="E127">
        <v>133</v>
      </c>
      <c r="F127" t="s">
        <v>46</v>
      </c>
      <c r="G127" s="1">
        <v>4</v>
      </c>
      <c r="H127" s="1">
        <v>6</v>
      </c>
      <c r="I127" s="3">
        <v>4.7045455</v>
      </c>
      <c r="J127" s="105">
        <v>13</v>
      </c>
      <c r="K127" s="106">
        <v>10</v>
      </c>
      <c r="L127" s="107">
        <v>3.2828282828282832E-2</v>
      </c>
      <c r="M127" s="108">
        <v>2.5252525252525252E-2</v>
      </c>
      <c r="N127" s="109">
        <v>1.3</v>
      </c>
      <c r="O127" s="3">
        <f t="shared" si="14"/>
        <v>1.5</v>
      </c>
      <c r="P127" s="46">
        <f t="shared" si="15"/>
        <v>20</v>
      </c>
      <c r="Q127" s="46">
        <f t="shared" si="16"/>
        <v>1</v>
      </c>
      <c r="R127" s="46">
        <f t="shared" si="17"/>
        <v>21</v>
      </c>
      <c r="S127" s="46">
        <f t="shared" si="19"/>
        <v>3</v>
      </c>
      <c r="U127" s="259">
        <v>37290.702002314814</v>
      </c>
      <c r="V127" s="259">
        <v>41309.518622685187</v>
      </c>
      <c r="W127" s="131">
        <f t="shared" si="21"/>
        <v>4018.8166203703731</v>
      </c>
      <c r="X127" s="4">
        <f t="shared" si="22"/>
        <v>11.010456494165405</v>
      </c>
      <c r="Y127" s="131">
        <f t="shared" si="23"/>
        <v>11</v>
      </c>
      <c r="Z127" s="321">
        <f t="shared" ca="1" si="24"/>
        <v>0.82593952304269969</v>
      </c>
      <c r="AA127" s="331">
        <f t="shared" si="25"/>
        <v>1</v>
      </c>
      <c r="AB127" s="331"/>
    </row>
    <row r="128" spans="1:28">
      <c r="A128" s="262">
        <v>37762.392789351856</v>
      </c>
      <c r="B128" s="262">
        <v>41309.518622685187</v>
      </c>
      <c r="C128" t="s">
        <v>307</v>
      </c>
      <c r="D128">
        <v>333</v>
      </c>
      <c r="E128">
        <v>196</v>
      </c>
      <c r="F128" t="s">
        <v>46</v>
      </c>
      <c r="G128" s="1">
        <v>3</v>
      </c>
      <c r="H128" s="1">
        <v>3</v>
      </c>
      <c r="I128" s="3">
        <v>3</v>
      </c>
      <c r="J128" s="105">
        <v>11</v>
      </c>
      <c r="K128" s="106">
        <v>8</v>
      </c>
      <c r="L128" s="107">
        <v>3.3033033033033031E-2</v>
      </c>
      <c r="M128" s="108">
        <v>2.4024024024024024E-2</v>
      </c>
      <c r="N128" s="109">
        <v>1.375</v>
      </c>
      <c r="O128" s="3">
        <f t="shared" si="14"/>
        <v>1</v>
      </c>
      <c r="P128" s="46">
        <f t="shared" si="15"/>
        <v>20</v>
      </c>
      <c r="Q128" s="46">
        <f t="shared" si="16"/>
        <v>1</v>
      </c>
      <c r="R128" s="46">
        <f t="shared" si="17"/>
        <v>21</v>
      </c>
      <c r="S128" s="46">
        <f t="shared" si="19"/>
        <v>4</v>
      </c>
      <c r="U128" s="259">
        <v>37762.392789351856</v>
      </c>
      <c r="V128" s="259">
        <v>41309.518622685187</v>
      </c>
      <c r="W128" s="131">
        <f t="shared" si="21"/>
        <v>3547.1258333333317</v>
      </c>
      <c r="X128" s="4">
        <f t="shared" si="22"/>
        <v>9.7181529680365255</v>
      </c>
      <c r="Y128" s="131">
        <f t="shared" si="23"/>
        <v>9</v>
      </c>
      <c r="Z128" s="321">
        <f t="shared" ca="1" si="24"/>
        <v>0.72899853257941627</v>
      </c>
      <c r="AA128" s="331">
        <f t="shared" si="25"/>
        <v>1</v>
      </c>
      <c r="AB128" s="331"/>
    </row>
    <row r="129" spans="1:28">
      <c r="A129" s="262">
        <v>37897.616793981484</v>
      </c>
      <c r="B129" s="262">
        <v>41309.518622685187</v>
      </c>
      <c r="C129" t="s">
        <v>308</v>
      </c>
      <c r="D129">
        <v>283</v>
      </c>
      <c r="E129">
        <v>240</v>
      </c>
      <c r="F129" t="s">
        <v>46</v>
      </c>
      <c r="G129" s="1">
        <v>2</v>
      </c>
      <c r="H129" s="1">
        <v>3</v>
      </c>
      <c r="I129" s="3">
        <v>2.1731448000000002</v>
      </c>
      <c r="J129" s="105">
        <v>10</v>
      </c>
      <c r="K129" s="106">
        <v>7</v>
      </c>
      <c r="L129" s="107">
        <v>3.5335689045936397E-2</v>
      </c>
      <c r="M129" s="108">
        <v>2.4734982332155476E-2</v>
      </c>
      <c r="N129" s="109">
        <v>1.4285714285714286</v>
      </c>
      <c r="O129" s="3">
        <f t="shared" si="14"/>
        <v>1.5</v>
      </c>
      <c r="P129" s="46">
        <f t="shared" si="15"/>
        <v>20</v>
      </c>
      <c r="Q129" s="46">
        <f t="shared" si="16"/>
        <v>1</v>
      </c>
      <c r="R129" s="46">
        <f t="shared" si="17"/>
        <v>21</v>
      </c>
      <c r="S129" s="46">
        <f t="shared" si="19"/>
        <v>4</v>
      </c>
      <c r="U129" s="259">
        <v>37897.616793981484</v>
      </c>
      <c r="V129" s="259">
        <v>41309.518622685187</v>
      </c>
      <c r="W129" s="131">
        <f t="shared" si="21"/>
        <v>3411.9018287037034</v>
      </c>
      <c r="X129" s="4">
        <f t="shared" si="22"/>
        <v>9.3476762430238445</v>
      </c>
      <c r="Y129" s="131">
        <f t="shared" si="23"/>
        <v>9</v>
      </c>
      <c r="Z129" s="321">
        <f t="shared" ca="1" si="24"/>
        <v>0.70120755318473416</v>
      </c>
      <c r="AA129" s="331">
        <f t="shared" si="25"/>
        <v>1</v>
      </c>
      <c r="AB129" s="331"/>
    </row>
    <row r="130" spans="1:28">
      <c r="A130" s="262">
        <v>37741.683715277773</v>
      </c>
      <c r="B130" s="262">
        <v>41309.518622685187</v>
      </c>
      <c r="C130" t="s">
        <v>309</v>
      </c>
      <c r="D130">
        <v>334</v>
      </c>
      <c r="E130">
        <v>195</v>
      </c>
      <c r="F130" t="s">
        <v>46</v>
      </c>
      <c r="G130" s="1">
        <v>5</v>
      </c>
      <c r="H130" s="1">
        <v>8</v>
      </c>
      <c r="I130" s="3">
        <v>6.5419163999999999</v>
      </c>
      <c r="J130" s="105">
        <v>12</v>
      </c>
      <c r="K130" s="106">
        <v>6</v>
      </c>
      <c r="L130" s="107">
        <v>3.5928143712574849E-2</v>
      </c>
      <c r="M130" s="108">
        <v>1.7964071856287425E-2</v>
      </c>
      <c r="N130" s="109">
        <v>2</v>
      </c>
      <c r="O130" s="3">
        <f t="shared" si="14"/>
        <v>1.6</v>
      </c>
      <c r="P130" s="46">
        <f t="shared" si="15"/>
        <v>20</v>
      </c>
      <c r="Q130" s="46">
        <f t="shared" si="16"/>
        <v>1</v>
      </c>
      <c r="R130" s="46">
        <f t="shared" si="17"/>
        <v>21</v>
      </c>
      <c r="S130" s="46">
        <f t="shared" si="19"/>
        <v>4</v>
      </c>
      <c r="U130" s="259">
        <v>37741.683715277773</v>
      </c>
      <c r="V130" s="259">
        <v>41309.518622685187</v>
      </c>
      <c r="W130" s="131">
        <f t="shared" si="21"/>
        <v>3567.834907407414</v>
      </c>
      <c r="X130" s="4">
        <f t="shared" si="22"/>
        <v>9.774890157280586</v>
      </c>
      <c r="Y130" s="131">
        <f t="shared" si="23"/>
        <v>9</v>
      </c>
      <c r="Z130" s="321">
        <f t="shared" ca="1" si="24"/>
        <v>0.73325462196570601</v>
      </c>
      <c r="AA130" s="331">
        <f t="shared" si="25"/>
        <v>1</v>
      </c>
      <c r="AB130" s="331"/>
    </row>
    <row r="131" spans="1:28">
      <c r="A131" s="262">
        <v>37816.5622337963</v>
      </c>
      <c r="B131" s="262">
        <v>41309.518622685187</v>
      </c>
      <c r="C131" t="s">
        <v>310</v>
      </c>
      <c r="D131">
        <v>328</v>
      </c>
      <c r="E131">
        <v>201</v>
      </c>
      <c r="F131" t="s">
        <v>46</v>
      </c>
      <c r="G131" s="1">
        <v>4</v>
      </c>
      <c r="H131" s="1">
        <v>3</v>
      </c>
      <c r="I131" s="3">
        <v>3.0975609999999998</v>
      </c>
      <c r="J131" s="105">
        <v>12</v>
      </c>
      <c r="K131" s="106">
        <v>7</v>
      </c>
      <c r="L131" s="107">
        <v>3.6585365853658534E-2</v>
      </c>
      <c r="M131" s="108">
        <v>2.1341463414634148E-2</v>
      </c>
      <c r="N131" s="109">
        <v>1.7142857142857142</v>
      </c>
      <c r="O131" s="3">
        <f t="shared" si="14"/>
        <v>0.75</v>
      </c>
      <c r="P131" s="46">
        <f t="shared" si="15"/>
        <v>20</v>
      </c>
      <c r="Q131" s="46">
        <f t="shared" si="16"/>
        <v>1</v>
      </c>
      <c r="R131" s="46">
        <f t="shared" si="17"/>
        <v>21</v>
      </c>
      <c r="S131" s="46">
        <f t="shared" si="19"/>
        <v>4</v>
      </c>
      <c r="U131" s="259">
        <v>37816.5622337963</v>
      </c>
      <c r="V131" s="259">
        <v>41309.518622685187</v>
      </c>
      <c r="W131" s="131">
        <f t="shared" si="21"/>
        <v>3492.9563888888879</v>
      </c>
      <c r="X131" s="4">
        <f t="shared" si="22"/>
        <v>9.5697435312024322</v>
      </c>
      <c r="Y131" s="131">
        <f t="shared" si="23"/>
        <v>9</v>
      </c>
      <c r="Z131" s="321">
        <f t="shared" ca="1" si="24"/>
        <v>0.71786573172427082</v>
      </c>
      <c r="AA131" s="331">
        <f t="shared" si="25"/>
        <v>1</v>
      </c>
      <c r="AB131" s="331"/>
    </row>
    <row r="132" spans="1:28">
      <c r="A132" s="262">
        <v>36443.766944444447</v>
      </c>
      <c r="B132" s="262">
        <v>41309.518622685187</v>
      </c>
      <c r="C132" t="s">
        <v>311</v>
      </c>
      <c r="D132">
        <v>519</v>
      </c>
      <c r="E132">
        <v>0</v>
      </c>
      <c r="F132" t="s">
        <v>46</v>
      </c>
      <c r="G132" s="1">
        <v>4</v>
      </c>
      <c r="H132" s="1">
        <v>4</v>
      </c>
      <c r="I132" s="3">
        <v>3.2947977000000002</v>
      </c>
      <c r="J132" s="105">
        <v>19</v>
      </c>
      <c r="K132" s="106">
        <v>14</v>
      </c>
      <c r="L132" s="107">
        <v>3.6608863198458574E-2</v>
      </c>
      <c r="M132" s="108">
        <v>2.6974951830443159E-2</v>
      </c>
      <c r="N132" s="109">
        <v>1.3571428571428572</v>
      </c>
      <c r="O132" s="3">
        <f t="shared" si="14"/>
        <v>1</v>
      </c>
      <c r="P132" s="46">
        <f t="shared" si="15"/>
        <v>20</v>
      </c>
      <c r="Q132" s="46">
        <f t="shared" si="16"/>
        <v>1</v>
      </c>
      <c r="R132" s="46">
        <f t="shared" si="17"/>
        <v>21</v>
      </c>
      <c r="S132" s="46">
        <f t="shared" si="19"/>
        <v>0</v>
      </c>
      <c r="U132" s="259">
        <v>36443.766944444447</v>
      </c>
      <c r="V132" s="259">
        <v>41309.518622685187</v>
      </c>
      <c r="W132" s="131">
        <f t="shared" si="21"/>
        <v>4865.7516782407401</v>
      </c>
      <c r="X132" s="4">
        <f t="shared" si="22"/>
        <v>13.330826515728056</v>
      </c>
      <c r="Y132" s="131">
        <f t="shared" si="23"/>
        <v>13</v>
      </c>
      <c r="Z132" s="321">
        <f t="shared" ca="1" si="24"/>
        <v>1</v>
      </c>
      <c r="AA132" s="331">
        <f t="shared" si="25"/>
        <v>1</v>
      </c>
      <c r="AB132" s="331"/>
    </row>
    <row r="133" spans="1:28">
      <c r="A133" s="262">
        <v>36443.766944444447</v>
      </c>
      <c r="B133" s="262">
        <v>41309.518622685187</v>
      </c>
      <c r="C133" t="s">
        <v>312</v>
      </c>
      <c r="D133">
        <v>529</v>
      </c>
      <c r="E133">
        <v>0</v>
      </c>
      <c r="F133" t="s">
        <v>46</v>
      </c>
      <c r="G133" s="1">
        <v>4</v>
      </c>
      <c r="H133" s="1">
        <v>2</v>
      </c>
      <c r="I133" s="3">
        <v>2.4593573000000002</v>
      </c>
      <c r="J133" s="105">
        <v>21</v>
      </c>
      <c r="K133" s="106">
        <v>14</v>
      </c>
      <c r="L133" s="107">
        <v>3.9697542533081283E-2</v>
      </c>
      <c r="M133" s="108">
        <v>2.6465028355387523E-2</v>
      </c>
      <c r="N133" s="109">
        <v>1.5</v>
      </c>
      <c r="O133" s="3">
        <f t="shared" si="14"/>
        <v>0.5</v>
      </c>
      <c r="P133" s="46">
        <f t="shared" si="15"/>
        <v>20</v>
      </c>
      <c r="Q133" s="46">
        <f t="shared" si="16"/>
        <v>1</v>
      </c>
      <c r="R133" s="46">
        <f t="shared" si="17"/>
        <v>21</v>
      </c>
      <c r="S133" s="46">
        <f t="shared" si="19"/>
        <v>0</v>
      </c>
      <c r="U133" s="259">
        <v>36443.766944444447</v>
      </c>
      <c r="V133" s="259">
        <v>41309.518622685187</v>
      </c>
      <c r="W133" s="131">
        <f t="shared" si="21"/>
        <v>4865.7516782407401</v>
      </c>
      <c r="X133" s="4">
        <f t="shared" si="22"/>
        <v>13.330826515728056</v>
      </c>
      <c r="Y133" s="131">
        <f t="shared" si="23"/>
        <v>13</v>
      </c>
      <c r="Z133" s="321">
        <f t="shared" ca="1" si="24"/>
        <v>1</v>
      </c>
      <c r="AA133" s="331">
        <f t="shared" si="25"/>
        <v>1</v>
      </c>
      <c r="AB133" s="331"/>
    </row>
    <row r="134" spans="1:28">
      <c r="A134" s="262">
        <v>37694.47010416667</v>
      </c>
      <c r="B134" s="262">
        <v>41309.518622685187</v>
      </c>
      <c r="C134" t="s">
        <v>313</v>
      </c>
      <c r="D134">
        <v>340</v>
      </c>
      <c r="E134">
        <v>189</v>
      </c>
      <c r="F134" t="s">
        <v>46</v>
      </c>
      <c r="G134" s="1">
        <v>8</v>
      </c>
      <c r="H134" s="1">
        <v>6</v>
      </c>
      <c r="I134" s="3">
        <v>6.0117645</v>
      </c>
      <c r="J134" s="105">
        <v>14</v>
      </c>
      <c r="K134" s="106">
        <v>4</v>
      </c>
      <c r="L134" s="107">
        <v>4.1176470588235294E-2</v>
      </c>
      <c r="M134" s="108">
        <v>1.1764705882352941E-2</v>
      </c>
      <c r="N134" s="109">
        <v>3.5</v>
      </c>
      <c r="O134" s="3">
        <f t="shared" si="14"/>
        <v>0.75</v>
      </c>
      <c r="P134" s="46">
        <f t="shared" si="15"/>
        <v>20</v>
      </c>
      <c r="Q134" s="46">
        <f t="shared" si="16"/>
        <v>1</v>
      </c>
      <c r="R134" s="46">
        <f t="shared" si="17"/>
        <v>21</v>
      </c>
      <c r="S134" s="46">
        <f t="shared" si="19"/>
        <v>4</v>
      </c>
      <c r="U134" s="259">
        <v>37694.47010416667</v>
      </c>
      <c r="V134" s="259">
        <v>41309.518622685187</v>
      </c>
      <c r="W134" s="131">
        <f t="shared" si="21"/>
        <v>3615.0485185185171</v>
      </c>
      <c r="X134" s="4">
        <f t="shared" si="22"/>
        <v>9.9042425164890879</v>
      </c>
      <c r="Y134" s="131">
        <f t="shared" si="23"/>
        <v>9</v>
      </c>
      <c r="Z134" s="321">
        <f t="shared" ca="1" si="24"/>
        <v>0.74295787322742557</v>
      </c>
      <c r="AA134" s="331">
        <f t="shared" si="25"/>
        <v>1</v>
      </c>
      <c r="AB134" s="331"/>
    </row>
    <row r="135" spans="1:28">
      <c r="A135" s="262">
        <v>36443.766944444447</v>
      </c>
      <c r="B135" s="262">
        <v>41309.518622685187</v>
      </c>
      <c r="C135" t="s">
        <v>314</v>
      </c>
      <c r="D135">
        <v>529</v>
      </c>
      <c r="E135">
        <v>0</v>
      </c>
      <c r="F135" t="s">
        <v>46</v>
      </c>
      <c r="G135" s="1">
        <v>7</v>
      </c>
      <c r="H135" s="1">
        <v>14</v>
      </c>
      <c r="I135" s="3">
        <v>12.240076</v>
      </c>
      <c r="J135" s="105">
        <v>22</v>
      </c>
      <c r="K135" s="106">
        <v>11</v>
      </c>
      <c r="L135" s="107">
        <v>4.1587901701323253E-2</v>
      </c>
      <c r="M135" s="108">
        <v>2.0793950850661626E-2</v>
      </c>
      <c r="N135" s="109">
        <v>2</v>
      </c>
      <c r="O135" s="110">
        <f t="shared" si="14"/>
        <v>2</v>
      </c>
      <c r="P135" s="46">
        <f t="shared" si="15"/>
        <v>20</v>
      </c>
      <c r="Q135" s="46">
        <f t="shared" si="16"/>
        <v>1</v>
      </c>
      <c r="R135" s="46">
        <f t="shared" si="17"/>
        <v>21</v>
      </c>
      <c r="S135" s="46">
        <f t="shared" si="19"/>
        <v>0</v>
      </c>
      <c r="U135" s="259">
        <v>36443.766944444447</v>
      </c>
      <c r="V135" s="259">
        <v>41309.518622685187</v>
      </c>
      <c r="W135" s="131">
        <f t="shared" si="21"/>
        <v>4865.7516782407401</v>
      </c>
      <c r="X135" s="4">
        <f t="shared" si="22"/>
        <v>13.330826515728056</v>
      </c>
      <c r="Y135" s="131">
        <f t="shared" si="23"/>
        <v>13</v>
      </c>
      <c r="Z135" s="321">
        <f t="shared" ca="1" si="24"/>
        <v>1</v>
      </c>
      <c r="AA135" s="331">
        <f t="shared" si="25"/>
        <v>1</v>
      </c>
      <c r="AB135" s="331"/>
    </row>
    <row r="136" spans="1:28">
      <c r="A136" s="262">
        <v>37830.527708333335</v>
      </c>
      <c r="B136" s="262">
        <v>41309.518622685187</v>
      </c>
      <c r="C136" t="s">
        <v>315</v>
      </c>
      <c r="D136">
        <v>314</v>
      </c>
      <c r="E136">
        <v>209</v>
      </c>
      <c r="F136" t="s">
        <v>46</v>
      </c>
      <c r="G136" s="1">
        <v>4</v>
      </c>
      <c r="H136" s="1">
        <v>6</v>
      </c>
      <c r="I136" s="3">
        <v>5.3312099999999996</v>
      </c>
      <c r="J136" s="105">
        <v>14</v>
      </c>
      <c r="K136" s="106">
        <v>13</v>
      </c>
      <c r="L136" s="107">
        <v>4.4585987261146494E-2</v>
      </c>
      <c r="M136" s="108">
        <v>4.1401273885350316E-2</v>
      </c>
      <c r="N136" s="109">
        <v>1.0769230769230769</v>
      </c>
      <c r="O136" s="3">
        <f t="shared" si="14"/>
        <v>1.5</v>
      </c>
      <c r="P136" s="46">
        <f t="shared" si="15"/>
        <v>20</v>
      </c>
      <c r="Q136" s="46">
        <f t="shared" si="16"/>
        <v>1</v>
      </c>
      <c r="R136" s="46">
        <f t="shared" si="17"/>
        <v>21</v>
      </c>
      <c r="S136" s="46">
        <f t="shared" si="19"/>
        <v>4</v>
      </c>
      <c r="U136" s="259">
        <v>37830.527708333335</v>
      </c>
      <c r="V136" s="259">
        <v>41309.518622685187</v>
      </c>
      <c r="W136" s="131">
        <f t="shared" si="21"/>
        <v>3478.9909143518526</v>
      </c>
      <c r="X136" s="4">
        <f t="shared" si="22"/>
        <v>9.5314819571283635</v>
      </c>
      <c r="Y136" s="131">
        <f t="shared" si="23"/>
        <v>9</v>
      </c>
      <c r="Z136" s="321">
        <f t="shared" ca="1" si="24"/>
        <v>0.71499557404658087</v>
      </c>
      <c r="AA136" s="331">
        <f t="shared" si="25"/>
        <v>1</v>
      </c>
      <c r="AB136" s="331"/>
    </row>
    <row r="137" spans="1:28">
      <c r="A137" s="262">
        <v>37741.683715277773</v>
      </c>
      <c r="B137" s="262">
        <v>41309.518622685187</v>
      </c>
      <c r="C137" t="s">
        <v>316</v>
      </c>
      <c r="D137">
        <v>334</v>
      </c>
      <c r="E137">
        <v>195</v>
      </c>
      <c r="F137" t="s">
        <v>46</v>
      </c>
      <c r="G137" s="1">
        <v>3</v>
      </c>
      <c r="H137" s="1">
        <v>7</v>
      </c>
      <c r="I137" s="3">
        <v>6.5748499999999996</v>
      </c>
      <c r="J137" s="105">
        <v>15</v>
      </c>
      <c r="K137" s="106">
        <v>9</v>
      </c>
      <c r="L137" s="107">
        <v>4.4910179640718563E-2</v>
      </c>
      <c r="M137" s="108">
        <v>2.6946107784431138E-2</v>
      </c>
      <c r="N137" s="109">
        <v>1.6666666666666667</v>
      </c>
      <c r="O137" s="3">
        <f t="shared" si="14"/>
        <v>2.3333333333333335</v>
      </c>
      <c r="P137" s="46">
        <f t="shared" si="15"/>
        <v>20</v>
      </c>
      <c r="Q137" s="46">
        <f t="shared" si="16"/>
        <v>1</v>
      </c>
      <c r="R137" s="46">
        <f t="shared" si="17"/>
        <v>21</v>
      </c>
      <c r="S137" s="46">
        <f t="shared" si="19"/>
        <v>4</v>
      </c>
      <c r="U137" s="259">
        <v>37741.683715277773</v>
      </c>
      <c r="V137" s="259">
        <v>41309.518622685187</v>
      </c>
      <c r="W137" s="131">
        <f t="shared" si="21"/>
        <v>3567.834907407414</v>
      </c>
      <c r="X137" s="4">
        <f t="shared" si="22"/>
        <v>9.774890157280586</v>
      </c>
      <c r="Y137" s="131">
        <f t="shared" si="23"/>
        <v>9</v>
      </c>
      <c r="Z137" s="321">
        <f t="shared" ca="1" si="24"/>
        <v>0.73325462196570601</v>
      </c>
      <c r="AA137" s="331">
        <f t="shared" si="25"/>
        <v>1</v>
      </c>
      <c r="AB137" s="331"/>
    </row>
    <row r="138" spans="1:28">
      <c r="A138" s="262">
        <v>37762.392789351856</v>
      </c>
      <c r="B138" s="262">
        <v>41309.518622685187</v>
      </c>
      <c r="C138" t="s">
        <v>317</v>
      </c>
      <c r="D138">
        <v>333</v>
      </c>
      <c r="E138">
        <v>196</v>
      </c>
      <c r="F138" t="s">
        <v>46</v>
      </c>
      <c r="G138" s="1">
        <v>7</v>
      </c>
      <c r="H138" s="1">
        <v>8</v>
      </c>
      <c r="I138" s="3">
        <v>7.6696695999999998</v>
      </c>
      <c r="J138" s="105">
        <v>16</v>
      </c>
      <c r="K138" s="106">
        <v>7</v>
      </c>
      <c r="L138" s="107">
        <v>4.8048048048048048E-2</v>
      </c>
      <c r="M138" s="108">
        <v>2.1021021021021023E-2</v>
      </c>
      <c r="N138" s="109">
        <v>2.2857142857142856</v>
      </c>
      <c r="O138" s="3">
        <f t="shared" si="14"/>
        <v>1.1428571428571428</v>
      </c>
      <c r="P138" s="46">
        <f t="shared" si="15"/>
        <v>20</v>
      </c>
      <c r="Q138" s="46">
        <f t="shared" si="16"/>
        <v>1</v>
      </c>
      <c r="R138" s="46">
        <f t="shared" si="17"/>
        <v>21</v>
      </c>
      <c r="S138" s="46">
        <f t="shared" si="19"/>
        <v>4</v>
      </c>
      <c r="U138" s="259">
        <v>37762.392789351856</v>
      </c>
      <c r="V138" s="259">
        <v>41309.518622685187</v>
      </c>
      <c r="W138" s="131">
        <f t="shared" si="21"/>
        <v>3547.1258333333317</v>
      </c>
      <c r="X138" s="4">
        <f t="shared" si="22"/>
        <v>9.7181529680365255</v>
      </c>
      <c r="Y138" s="131">
        <f t="shared" si="23"/>
        <v>9</v>
      </c>
      <c r="Z138" s="321">
        <f t="shared" ca="1" si="24"/>
        <v>0.72899853257941627</v>
      </c>
      <c r="AA138" s="331">
        <f t="shared" si="25"/>
        <v>1</v>
      </c>
      <c r="AB138" s="331"/>
    </row>
    <row r="139" spans="1:28">
      <c r="A139" s="262">
        <v>37650.497488425928</v>
      </c>
      <c r="B139" s="262">
        <v>41309.518622685187</v>
      </c>
      <c r="C139" t="s">
        <v>318</v>
      </c>
      <c r="D139">
        <v>352</v>
      </c>
      <c r="E139">
        <v>177</v>
      </c>
      <c r="F139" t="s">
        <v>46</v>
      </c>
      <c r="G139" s="1">
        <v>6</v>
      </c>
      <c r="H139" s="1">
        <v>6</v>
      </c>
      <c r="I139" s="3">
        <v>6</v>
      </c>
      <c r="J139" s="105">
        <v>17</v>
      </c>
      <c r="K139" s="106">
        <v>7</v>
      </c>
      <c r="L139" s="107">
        <v>4.8295454545454544E-2</v>
      </c>
      <c r="M139" s="108">
        <v>1.9886363636363636E-2</v>
      </c>
      <c r="N139" s="109">
        <v>2.4285714285714284</v>
      </c>
      <c r="O139" s="3">
        <f t="shared" ref="O139:O165" si="26">H139/G139</f>
        <v>1</v>
      </c>
      <c r="P139" s="46">
        <f t="shared" ref="P139:P165" si="27">IF(ISNUMBER(F139),10,20)</f>
        <v>20</v>
      </c>
      <c r="Q139" s="46">
        <f t="shared" ref="Q139:Q165" si="28">IF(AND(J139&gt;$J$2,L139&gt;$J$4),2,(IF(J139&gt;$J$3,1,0)))</f>
        <v>1</v>
      </c>
      <c r="R139" s="46">
        <f t="shared" ref="R139:R165" si="29">P139+Q139</f>
        <v>21</v>
      </c>
      <c r="S139" s="46">
        <f t="shared" si="19"/>
        <v>4</v>
      </c>
      <c r="U139" s="259">
        <v>37650.497488425928</v>
      </c>
      <c r="V139" s="259">
        <v>41309.518622685187</v>
      </c>
      <c r="W139" s="131">
        <f t="shared" si="21"/>
        <v>3659.0211342592593</v>
      </c>
      <c r="X139" s="4">
        <f t="shared" si="22"/>
        <v>10.024715436326737</v>
      </c>
      <c r="Y139" s="131">
        <f t="shared" si="23"/>
        <v>10</v>
      </c>
      <c r="Z139" s="321">
        <f t="shared" ca="1" si="24"/>
        <v>0.75199504130515216</v>
      </c>
      <c r="AA139" s="331">
        <f t="shared" ref="AA139:AA165" si="30">LOOKUP(R139,$AA$2:$AB$7)</f>
        <v>1</v>
      </c>
      <c r="AB139" s="331"/>
    </row>
    <row r="140" spans="1:28">
      <c r="A140" s="262">
        <v>37852.542951388888</v>
      </c>
      <c r="B140" s="262">
        <v>41309.518622685187</v>
      </c>
      <c r="C140" t="s">
        <v>319</v>
      </c>
      <c r="D140">
        <v>296</v>
      </c>
      <c r="E140">
        <v>227</v>
      </c>
      <c r="F140" t="s">
        <v>46</v>
      </c>
      <c r="G140" s="1">
        <v>10</v>
      </c>
      <c r="H140" s="1">
        <v>10</v>
      </c>
      <c r="I140" s="3">
        <v>10</v>
      </c>
      <c r="J140" s="105">
        <v>15</v>
      </c>
      <c r="K140" s="106">
        <v>3</v>
      </c>
      <c r="L140" s="107">
        <v>5.0675675675675678E-2</v>
      </c>
      <c r="M140" s="108">
        <v>1.0135135135135136E-2</v>
      </c>
      <c r="N140" s="109">
        <v>5</v>
      </c>
      <c r="O140" s="3">
        <f t="shared" si="26"/>
        <v>1</v>
      </c>
      <c r="P140" s="46">
        <f t="shared" si="27"/>
        <v>20</v>
      </c>
      <c r="Q140" s="46">
        <f t="shared" si="28"/>
        <v>1</v>
      </c>
      <c r="R140" s="46">
        <f t="shared" si="29"/>
        <v>21</v>
      </c>
      <c r="S140" s="46">
        <f t="shared" ref="S140:S165" si="31">VLOOKUP(E140,$AC$2:$AE$16,3,TRUE)</f>
        <v>4</v>
      </c>
      <c r="U140" s="259">
        <v>37852.542951388888</v>
      </c>
      <c r="V140" s="259">
        <v>41309.518622685187</v>
      </c>
      <c r="W140" s="131">
        <f t="shared" ref="W140:W165" si="32">V140-U140</f>
        <v>3456.975671296299</v>
      </c>
      <c r="X140" s="4">
        <f t="shared" ref="X140:X165" si="33">W140/365</f>
        <v>9.4711662227295861</v>
      </c>
      <c r="Y140" s="131">
        <f t="shared" ref="Y140:Y165" si="34">TRUNC(X140)</f>
        <v>9</v>
      </c>
      <c r="Z140" s="321">
        <f t="shared" ref="Z140:Z165" ca="1" si="35">X140/$Z$3</f>
        <v>0.7104710433036735</v>
      </c>
      <c r="AA140" s="331">
        <f t="shared" si="30"/>
        <v>1</v>
      </c>
      <c r="AB140" s="331"/>
    </row>
    <row r="141" spans="1:28">
      <c r="A141" s="262">
        <v>37941.703541666662</v>
      </c>
      <c r="B141" s="262">
        <v>41309.518622685187</v>
      </c>
      <c r="C141" t="s">
        <v>320</v>
      </c>
      <c r="D141">
        <v>281</v>
      </c>
      <c r="E141">
        <v>242</v>
      </c>
      <c r="F141" t="s">
        <v>46</v>
      </c>
      <c r="G141" s="1">
        <v>6</v>
      </c>
      <c r="H141" s="1">
        <v>6</v>
      </c>
      <c r="I141" s="3">
        <v>6</v>
      </c>
      <c r="J141" s="105">
        <v>15</v>
      </c>
      <c r="K141" s="106">
        <v>3</v>
      </c>
      <c r="L141" s="107">
        <v>5.3380782918149468E-2</v>
      </c>
      <c r="M141" s="108">
        <v>1.0676156583629894E-2</v>
      </c>
      <c r="N141" s="109">
        <v>5</v>
      </c>
      <c r="O141" s="3">
        <f t="shared" si="26"/>
        <v>1</v>
      </c>
      <c r="P141" s="46">
        <f t="shared" si="27"/>
        <v>20</v>
      </c>
      <c r="Q141" s="46">
        <f t="shared" si="28"/>
        <v>1</v>
      </c>
      <c r="R141" s="46">
        <f t="shared" si="29"/>
        <v>21</v>
      </c>
      <c r="S141" s="46">
        <f t="shared" si="31"/>
        <v>5</v>
      </c>
      <c r="U141" s="259">
        <v>37941.703541666662</v>
      </c>
      <c r="V141" s="259">
        <v>41309.518622685187</v>
      </c>
      <c r="W141" s="131">
        <f t="shared" si="32"/>
        <v>3367.8150810185252</v>
      </c>
      <c r="X141" s="4">
        <f t="shared" si="33"/>
        <v>9.226890632927466</v>
      </c>
      <c r="Y141" s="131">
        <f t="shared" si="34"/>
        <v>9</v>
      </c>
      <c r="Z141" s="321">
        <f t="shared" ca="1" si="35"/>
        <v>0.69214692892757557</v>
      </c>
      <c r="AA141" s="331">
        <f t="shared" si="30"/>
        <v>1</v>
      </c>
      <c r="AB141" s="331"/>
    </row>
    <row r="142" spans="1:28">
      <c r="A142" s="262">
        <v>36458.672673611109</v>
      </c>
      <c r="B142" s="262">
        <v>41309.518622685187</v>
      </c>
      <c r="C142" t="s">
        <v>321</v>
      </c>
      <c r="D142">
        <v>527</v>
      </c>
      <c r="E142">
        <v>2</v>
      </c>
      <c r="F142" t="s">
        <v>46</v>
      </c>
      <c r="G142" s="1">
        <v>6</v>
      </c>
      <c r="H142" s="1">
        <v>10</v>
      </c>
      <c r="I142" s="3">
        <v>6.0777989999999997</v>
      </c>
      <c r="J142" s="105">
        <v>30</v>
      </c>
      <c r="K142" s="106">
        <v>9</v>
      </c>
      <c r="L142" s="107">
        <v>5.6925996204933584E-2</v>
      </c>
      <c r="M142" s="108">
        <v>1.7077798861480076E-2</v>
      </c>
      <c r="N142" s="109">
        <v>3.3333333333333335</v>
      </c>
      <c r="O142" s="3">
        <f t="shared" si="26"/>
        <v>1.6666666666666667</v>
      </c>
      <c r="P142" s="46">
        <f t="shared" si="27"/>
        <v>20</v>
      </c>
      <c r="Q142" s="46">
        <f t="shared" si="28"/>
        <v>1</v>
      </c>
      <c r="R142" s="46">
        <f t="shared" si="29"/>
        <v>21</v>
      </c>
      <c r="S142" s="46">
        <f t="shared" si="31"/>
        <v>1</v>
      </c>
      <c r="U142" s="259">
        <v>36458.672673611109</v>
      </c>
      <c r="V142" s="259">
        <v>41309.518622685187</v>
      </c>
      <c r="W142" s="131">
        <f t="shared" si="32"/>
        <v>4850.8459490740788</v>
      </c>
      <c r="X142" s="4">
        <f t="shared" si="33"/>
        <v>13.289988901572819</v>
      </c>
      <c r="Y142" s="131">
        <f t="shared" si="34"/>
        <v>13</v>
      </c>
      <c r="Z142" s="321">
        <f t="shared" ca="1" si="35"/>
        <v>0.99693660298503961</v>
      </c>
      <c r="AA142" s="331">
        <f t="shared" si="30"/>
        <v>1</v>
      </c>
      <c r="AB142" s="331"/>
    </row>
    <row r="143" spans="1:28">
      <c r="A143" s="262">
        <v>38764.540069444447</v>
      </c>
      <c r="B143" s="262">
        <v>41309.518622685187</v>
      </c>
      <c r="C143" t="s">
        <v>322</v>
      </c>
      <c r="D143">
        <v>219</v>
      </c>
      <c r="E143">
        <v>309</v>
      </c>
      <c r="F143" t="s">
        <v>46</v>
      </c>
      <c r="G143" s="1">
        <v>10</v>
      </c>
      <c r="H143" s="1">
        <v>11</v>
      </c>
      <c r="I143" s="3">
        <v>10.835616</v>
      </c>
      <c r="J143" s="105">
        <v>13</v>
      </c>
      <c r="K143" s="106">
        <v>9</v>
      </c>
      <c r="L143" s="107">
        <v>5.9360730593607303E-2</v>
      </c>
      <c r="M143" s="108">
        <v>4.1095890410958902E-2</v>
      </c>
      <c r="N143" s="109">
        <v>1.4444444444444444</v>
      </c>
      <c r="O143" s="3">
        <f t="shared" si="26"/>
        <v>1.1000000000000001</v>
      </c>
      <c r="P143" s="46">
        <f t="shared" si="27"/>
        <v>20</v>
      </c>
      <c r="Q143" s="46">
        <f t="shared" si="28"/>
        <v>1</v>
      </c>
      <c r="R143" s="46">
        <f t="shared" si="29"/>
        <v>21</v>
      </c>
      <c r="S143" s="46">
        <f t="shared" si="31"/>
        <v>7</v>
      </c>
      <c r="U143" s="259">
        <v>38764.540069444447</v>
      </c>
      <c r="V143" s="259">
        <v>41309.518622685187</v>
      </c>
      <c r="W143" s="131">
        <f t="shared" si="32"/>
        <v>2544.9785532407404</v>
      </c>
      <c r="X143" s="4">
        <f t="shared" si="33"/>
        <v>6.9725439814814809</v>
      </c>
      <c r="Y143" s="131">
        <f t="shared" si="34"/>
        <v>6</v>
      </c>
      <c r="Z143" s="321">
        <f t="shared" ca="1" si="35"/>
        <v>0.52303913588966833</v>
      </c>
      <c r="AA143" s="331">
        <f t="shared" si="30"/>
        <v>1</v>
      </c>
      <c r="AB143" s="331"/>
    </row>
    <row r="144" spans="1:28">
      <c r="A144" s="262">
        <v>36771.494895833333</v>
      </c>
      <c r="B144" s="262">
        <v>41309.518622685187</v>
      </c>
      <c r="C144" t="s">
        <v>323</v>
      </c>
      <c r="D144">
        <v>467</v>
      </c>
      <c r="E144">
        <v>53</v>
      </c>
      <c r="F144" t="s">
        <v>46</v>
      </c>
      <c r="G144" s="1">
        <v>11</v>
      </c>
      <c r="H144" s="1">
        <v>13</v>
      </c>
      <c r="I144" s="3">
        <v>11.286937999999999</v>
      </c>
      <c r="J144" s="105">
        <v>28</v>
      </c>
      <c r="K144" s="106">
        <v>11</v>
      </c>
      <c r="L144" s="107">
        <v>5.9957173447537475E-2</v>
      </c>
      <c r="M144" s="108">
        <v>2.3554603854389723E-2</v>
      </c>
      <c r="N144" s="109">
        <v>2.5454545454545454</v>
      </c>
      <c r="O144" s="3">
        <f t="shared" si="26"/>
        <v>1.1818181818181819</v>
      </c>
      <c r="P144" s="46">
        <f t="shared" si="27"/>
        <v>20</v>
      </c>
      <c r="Q144" s="46">
        <f t="shared" si="28"/>
        <v>1</v>
      </c>
      <c r="R144" s="46">
        <f t="shared" si="29"/>
        <v>21</v>
      </c>
      <c r="S144" s="46">
        <f t="shared" si="31"/>
        <v>1</v>
      </c>
      <c r="U144" s="259">
        <v>36771.494895833333</v>
      </c>
      <c r="V144" s="259">
        <v>41309.518622685187</v>
      </c>
      <c r="W144" s="131">
        <f t="shared" si="32"/>
        <v>4538.023726851854</v>
      </c>
      <c r="X144" s="4">
        <f t="shared" si="33"/>
        <v>12.43294171740234</v>
      </c>
      <c r="Y144" s="131">
        <f t="shared" si="34"/>
        <v>12</v>
      </c>
      <c r="Z144" s="321">
        <f t="shared" ca="1" si="35"/>
        <v>0.93264597680673678</v>
      </c>
      <c r="AA144" s="331">
        <f t="shared" si="30"/>
        <v>1</v>
      </c>
      <c r="AB144" s="331"/>
    </row>
    <row r="145" spans="1:28">
      <c r="A145" s="262">
        <v>37827.720937500002</v>
      </c>
      <c r="B145" s="262">
        <v>41309.518622685187</v>
      </c>
      <c r="C145" t="s">
        <v>324</v>
      </c>
      <c r="D145">
        <v>315</v>
      </c>
      <c r="E145">
        <v>208</v>
      </c>
      <c r="F145" t="s">
        <v>46</v>
      </c>
      <c r="G145" s="1">
        <v>8</v>
      </c>
      <c r="H145" s="1">
        <v>9</v>
      </c>
      <c r="I145" s="3">
        <v>8.9142860000000006</v>
      </c>
      <c r="J145" s="105">
        <v>21</v>
      </c>
      <c r="K145" s="106">
        <v>6</v>
      </c>
      <c r="L145" s="107">
        <v>6.6666666666666666E-2</v>
      </c>
      <c r="M145" s="108">
        <v>1.9047619047619049E-2</v>
      </c>
      <c r="N145" s="109">
        <v>3.5</v>
      </c>
      <c r="O145" s="3">
        <f t="shared" si="26"/>
        <v>1.125</v>
      </c>
      <c r="P145" s="46">
        <f t="shared" si="27"/>
        <v>20</v>
      </c>
      <c r="Q145" s="46">
        <f t="shared" si="28"/>
        <v>1</v>
      </c>
      <c r="R145" s="46">
        <f t="shared" si="29"/>
        <v>21</v>
      </c>
      <c r="S145" s="46">
        <f t="shared" si="31"/>
        <v>4</v>
      </c>
      <c r="U145" s="259">
        <v>37827.720937500002</v>
      </c>
      <c r="V145" s="259">
        <v>41309.518622685187</v>
      </c>
      <c r="W145" s="131">
        <f t="shared" si="32"/>
        <v>3481.7976851851854</v>
      </c>
      <c r="X145" s="4">
        <f t="shared" si="33"/>
        <v>9.5391717402333853</v>
      </c>
      <c r="Y145" s="131">
        <f t="shared" si="34"/>
        <v>9</v>
      </c>
      <c r="Z145" s="321">
        <f t="shared" ca="1" si="35"/>
        <v>0.7155724162323186</v>
      </c>
      <c r="AA145" s="331">
        <f t="shared" si="30"/>
        <v>1</v>
      </c>
      <c r="AB145" s="331"/>
    </row>
    <row r="146" spans="1:28">
      <c r="A146" s="262">
        <v>36926.720034722224</v>
      </c>
      <c r="B146" s="262">
        <v>41309.518622685187</v>
      </c>
      <c r="C146" t="s">
        <v>325</v>
      </c>
      <c r="D146">
        <v>455</v>
      </c>
      <c r="E146">
        <v>73</v>
      </c>
      <c r="F146" t="s">
        <v>46</v>
      </c>
      <c r="G146" s="1">
        <v>5</v>
      </c>
      <c r="H146" s="1">
        <v>6</v>
      </c>
      <c r="I146" s="3">
        <v>5.6461540000000001</v>
      </c>
      <c r="J146" s="105">
        <v>34</v>
      </c>
      <c r="K146" s="106">
        <v>9</v>
      </c>
      <c r="L146" s="107">
        <v>7.4725274725274723E-2</v>
      </c>
      <c r="M146" s="108">
        <v>1.9780219780219779E-2</v>
      </c>
      <c r="N146" s="109">
        <v>3.7777777777777777</v>
      </c>
      <c r="O146" s="3">
        <f t="shared" si="26"/>
        <v>1.2</v>
      </c>
      <c r="P146" s="46">
        <f t="shared" si="27"/>
        <v>20</v>
      </c>
      <c r="Q146" s="46">
        <f t="shared" si="28"/>
        <v>1</v>
      </c>
      <c r="R146" s="46">
        <f t="shared" si="29"/>
        <v>21</v>
      </c>
      <c r="S146" s="46">
        <f t="shared" si="31"/>
        <v>2</v>
      </c>
      <c r="U146" s="259">
        <v>36926.720034722224</v>
      </c>
      <c r="V146" s="259">
        <v>41309.518622685187</v>
      </c>
      <c r="W146" s="131">
        <f t="shared" si="32"/>
        <v>4382.7985879629632</v>
      </c>
      <c r="X146" s="4">
        <f t="shared" si="33"/>
        <v>12.00766736428209</v>
      </c>
      <c r="Y146" s="131">
        <f t="shared" si="34"/>
        <v>12</v>
      </c>
      <c r="Z146" s="321">
        <f t="shared" ca="1" si="35"/>
        <v>0.9007444024656035</v>
      </c>
      <c r="AA146" s="331">
        <f t="shared" si="30"/>
        <v>1</v>
      </c>
      <c r="AB146" s="331"/>
    </row>
    <row r="147" spans="1:28">
      <c r="A147" s="262">
        <v>37290.702002314814</v>
      </c>
      <c r="B147" s="262">
        <v>41309.518622685187</v>
      </c>
      <c r="C147" t="s">
        <v>326</v>
      </c>
      <c r="D147">
        <v>396</v>
      </c>
      <c r="E147">
        <v>133</v>
      </c>
      <c r="F147" t="s">
        <v>46</v>
      </c>
      <c r="G147" s="1">
        <v>6</v>
      </c>
      <c r="H147" s="1">
        <v>8</v>
      </c>
      <c r="I147" s="3">
        <v>7.1186866999999996</v>
      </c>
      <c r="J147" s="105">
        <v>32</v>
      </c>
      <c r="K147" s="106">
        <v>23</v>
      </c>
      <c r="L147" s="107">
        <v>8.0808080808080815E-2</v>
      </c>
      <c r="M147" s="108">
        <v>5.808080808080808E-2</v>
      </c>
      <c r="N147" s="109">
        <v>1.3913043478260869</v>
      </c>
      <c r="O147" s="3">
        <f t="shared" si="26"/>
        <v>1.3333333333333333</v>
      </c>
      <c r="P147" s="46">
        <f t="shared" si="27"/>
        <v>20</v>
      </c>
      <c r="Q147" s="46">
        <f t="shared" si="28"/>
        <v>1</v>
      </c>
      <c r="R147" s="46">
        <f t="shared" si="29"/>
        <v>21</v>
      </c>
      <c r="S147" s="46">
        <f t="shared" si="31"/>
        <v>3</v>
      </c>
      <c r="U147" s="259">
        <v>37290.702002314814</v>
      </c>
      <c r="V147" s="259">
        <v>41309.518622685187</v>
      </c>
      <c r="W147" s="131">
        <f t="shared" si="32"/>
        <v>4018.8166203703731</v>
      </c>
      <c r="X147" s="4">
        <f t="shared" si="33"/>
        <v>11.010456494165405</v>
      </c>
      <c r="Y147" s="131">
        <f t="shared" si="34"/>
        <v>11</v>
      </c>
      <c r="Z147" s="321">
        <f t="shared" ca="1" si="35"/>
        <v>0.82593952304269969</v>
      </c>
      <c r="AA147" s="331">
        <f t="shared" si="30"/>
        <v>1</v>
      </c>
      <c r="AB147" s="331"/>
    </row>
    <row r="148" spans="1:28">
      <c r="A148" s="262">
        <v>40737.457013888888</v>
      </c>
      <c r="B148" s="262">
        <v>41309.518622685187</v>
      </c>
      <c r="C148" t="s">
        <v>327</v>
      </c>
      <c r="D148">
        <v>48</v>
      </c>
      <c r="E148">
        <v>481</v>
      </c>
      <c r="F148" t="s">
        <v>46</v>
      </c>
      <c r="G148" s="1">
        <v>7</v>
      </c>
      <c r="H148" s="1">
        <v>11</v>
      </c>
      <c r="I148" s="3">
        <v>10</v>
      </c>
      <c r="J148" s="105">
        <v>4</v>
      </c>
      <c r="K148" s="106">
        <v>1</v>
      </c>
      <c r="L148" s="107">
        <v>8.3333333333333329E-2</v>
      </c>
      <c r="M148" s="108">
        <v>2.0833333333333332E-2</v>
      </c>
      <c r="N148" s="109">
        <v>4</v>
      </c>
      <c r="O148" s="3">
        <f t="shared" si="26"/>
        <v>1.5714285714285714</v>
      </c>
      <c r="P148" s="46">
        <f t="shared" si="27"/>
        <v>20</v>
      </c>
      <c r="Q148" s="46">
        <f t="shared" si="28"/>
        <v>1</v>
      </c>
      <c r="R148" s="46">
        <f t="shared" si="29"/>
        <v>21</v>
      </c>
      <c r="S148" s="46">
        <f t="shared" si="31"/>
        <v>12</v>
      </c>
      <c r="U148" s="259">
        <v>40737.457013888888</v>
      </c>
      <c r="V148" s="259">
        <v>41309.518622685187</v>
      </c>
      <c r="W148" s="131">
        <f t="shared" si="32"/>
        <v>572.06160879629897</v>
      </c>
      <c r="X148" s="4">
        <f t="shared" si="33"/>
        <v>1.5672920788939697</v>
      </c>
      <c r="Y148" s="131">
        <f t="shared" si="34"/>
        <v>1</v>
      </c>
      <c r="Z148" s="321">
        <f t="shared" ca="1" si="35"/>
        <v>0.11756901022189717</v>
      </c>
      <c r="AA148" s="331">
        <f t="shared" si="30"/>
        <v>1</v>
      </c>
      <c r="AB148" s="331"/>
    </row>
    <row r="149" spans="1:28">
      <c r="A149" s="262">
        <v>40737.457013888888</v>
      </c>
      <c r="B149" s="262">
        <v>41309.518622685187</v>
      </c>
      <c r="C149" t="s">
        <v>328</v>
      </c>
      <c r="D149">
        <v>48</v>
      </c>
      <c r="E149">
        <v>481</v>
      </c>
      <c r="F149" t="s">
        <v>46</v>
      </c>
      <c r="G149" s="1">
        <v>8</v>
      </c>
      <c r="H149" s="1">
        <v>12</v>
      </c>
      <c r="I149" s="3">
        <v>11</v>
      </c>
      <c r="J149" s="105">
        <v>4</v>
      </c>
      <c r="K149" s="106">
        <v>1</v>
      </c>
      <c r="L149" s="107">
        <v>8.3333333333333329E-2</v>
      </c>
      <c r="M149" s="108">
        <v>2.0833333333333332E-2</v>
      </c>
      <c r="N149" s="109">
        <v>4</v>
      </c>
      <c r="O149" s="3">
        <f t="shared" si="26"/>
        <v>1.5</v>
      </c>
      <c r="P149" s="46">
        <f t="shared" si="27"/>
        <v>20</v>
      </c>
      <c r="Q149" s="46">
        <f t="shared" si="28"/>
        <v>1</v>
      </c>
      <c r="R149" s="46">
        <f t="shared" si="29"/>
        <v>21</v>
      </c>
      <c r="S149" s="46">
        <f t="shared" si="31"/>
        <v>12</v>
      </c>
      <c r="U149" s="259">
        <v>40737.457013888888</v>
      </c>
      <c r="V149" s="259">
        <v>41309.518622685187</v>
      </c>
      <c r="W149" s="131">
        <f t="shared" si="32"/>
        <v>572.06160879629897</v>
      </c>
      <c r="X149" s="4">
        <f t="shared" si="33"/>
        <v>1.5672920788939697</v>
      </c>
      <c r="Y149" s="131">
        <f t="shared" si="34"/>
        <v>1</v>
      </c>
      <c r="Z149" s="321">
        <f t="shared" ca="1" si="35"/>
        <v>0.11756901022189717</v>
      </c>
      <c r="AA149" s="331">
        <f t="shared" si="30"/>
        <v>1</v>
      </c>
      <c r="AB149" s="331"/>
    </row>
    <row r="150" spans="1:28">
      <c r="A150" s="262">
        <v>40816.421030092592</v>
      </c>
      <c r="B150" s="262">
        <v>41309.518622685187</v>
      </c>
      <c r="C150" t="s">
        <v>329</v>
      </c>
      <c r="D150">
        <v>35</v>
      </c>
      <c r="E150">
        <v>494</v>
      </c>
      <c r="F150" t="s">
        <v>46</v>
      </c>
      <c r="G150" s="1">
        <v>8</v>
      </c>
      <c r="H150" s="1">
        <v>8</v>
      </c>
      <c r="I150" s="3">
        <v>8</v>
      </c>
      <c r="J150" s="105">
        <v>3</v>
      </c>
      <c r="K150" s="106">
        <v>1</v>
      </c>
      <c r="L150" s="107">
        <v>8.5714285714285715E-2</v>
      </c>
      <c r="M150" s="108">
        <v>2.8571428571428571E-2</v>
      </c>
      <c r="N150" s="109">
        <v>3</v>
      </c>
      <c r="O150" s="3">
        <f t="shared" si="26"/>
        <v>1</v>
      </c>
      <c r="P150" s="46">
        <f t="shared" si="27"/>
        <v>20</v>
      </c>
      <c r="Q150" s="46">
        <f t="shared" si="28"/>
        <v>1</v>
      </c>
      <c r="R150" s="46">
        <f t="shared" si="29"/>
        <v>21</v>
      </c>
      <c r="S150" s="46">
        <f t="shared" si="31"/>
        <v>12</v>
      </c>
      <c r="U150" s="259">
        <v>40816.421030092592</v>
      </c>
      <c r="V150" s="259">
        <v>41309.518622685187</v>
      </c>
      <c r="W150" s="131">
        <f t="shared" si="32"/>
        <v>493.0975925925959</v>
      </c>
      <c r="X150" s="4">
        <f t="shared" si="33"/>
        <v>1.3509523084728654</v>
      </c>
      <c r="Y150" s="131">
        <f t="shared" si="34"/>
        <v>1</v>
      </c>
      <c r="Z150" s="321">
        <f t="shared" ca="1" si="35"/>
        <v>0.10134047629222215</v>
      </c>
      <c r="AA150" s="331">
        <f t="shared" si="30"/>
        <v>1</v>
      </c>
      <c r="AB150" s="331"/>
    </row>
    <row r="151" spans="1:28">
      <c r="A151" s="262">
        <v>37290.702002314814</v>
      </c>
      <c r="B151" s="262">
        <v>41309.518622685187</v>
      </c>
      <c r="C151" t="s">
        <v>330</v>
      </c>
      <c r="D151">
        <v>396</v>
      </c>
      <c r="E151">
        <v>133</v>
      </c>
      <c r="F151" t="s">
        <v>46</v>
      </c>
      <c r="G151" s="1">
        <v>3</v>
      </c>
      <c r="H151" s="1">
        <v>10</v>
      </c>
      <c r="I151" s="3">
        <v>8.7449490000000001</v>
      </c>
      <c r="J151" s="105">
        <v>34</v>
      </c>
      <c r="K151" s="106">
        <v>10</v>
      </c>
      <c r="L151" s="107">
        <v>8.5858585858585856E-2</v>
      </c>
      <c r="M151" s="108">
        <v>2.5252525252525252E-2</v>
      </c>
      <c r="N151" s="109">
        <v>3.4</v>
      </c>
      <c r="O151" s="110">
        <f t="shared" si="26"/>
        <v>3.3333333333333335</v>
      </c>
      <c r="P151" s="46">
        <f t="shared" si="27"/>
        <v>20</v>
      </c>
      <c r="Q151" s="46">
        <f t="shared" si="28"/>
        <v>1</v>
      </c>
      <c r="R151" s="46">
        <f t="shared" si="29"/>
        <v>21</v>
      </c>
      <c r="S151" s="46">
        <f t="shared" si="31"/>
        <v>3</v>
      </c>
      <c r="U151" s="259">
        <v>37290.702002314814</v>
      </c>
      <c r="V151" s="259">
        <v>41309.518622685187</v>
      </c>
      <c r="W151" s="131">
        <f t="shared" si="32"/>
        <v>4018.8166203703731</v>
      </c>
      <c r="X151" s="4">
        <f t="shared" si="33"/>
        <v>11.010456494165405</v>
      </c>
      <c r="Y151" s="131">
        <f t="shared" si="34"/>
        <v>11</v>
      </c>
      <c r="Z151" s="321">
        <f t="shared" ca="1" si="35"/>
        <v>0.82593952304269969</v>
      </c>
      <c r="AA151" s="331">
        <f t="shared" si="30"/>
        <v>1</v>
      </c>
      <c r="AB151" s="331"/>
    </row>
    <row r="152" spans="1:28">
      <c r="A152" s="262">
        <v>37650.497488425928</v>
      </c>
      <c r="B152" s="262">
        <v>41309.518622685187</v>
      </c>
      <c r="C152" t="s">
        <v>331</v>
      </c>
      <c r="D152">
        <v>352</v>
      </c>
      <c r="E152">
        <v>177</v>
      </c>
      <c r="F152" t="s">
        <v>46</v>
      </c>
      <c r="G152" s="1">
        <v>8</v>
      </c>
      <c r="H152" s="1">
        <v>7</v>
      </c>
      <c r="I152" s="3">
        <v>7.0085224999999998</v>
      </c>
      <c r="J152" s="105">
        <v>32</v>
      </c>
      <c r="K152" s="106">
        <v>9</v>
      </c>
      <c r="L152" s="107">
        <v>9.0909090909090912E-2</v>
      </c>
      <c r="M152" s="108">
        <v>2.556818181818182E-2</v>
      </c>
      <c r="N152" s="109">
        <v>3.5555555555555554</v>
      </c>
      <c r="O152" s="3">
        <f t="shared" si="26"/>
        <v>0.875</v>
      </c>
      <c r="P152" s="46">
        <f t="shared" si="27"/>
        <v>20</v>
      </c>
      <c r="Q152" s="46">
        <f t="shared" si="28"/>
        <v>1</v>
      </c>
      <c r="R152" s="46">
        <f t="shared" si="29"/>
        <v>21</v>
      </c>
      <c r="S152" s="46">
        <f t="shared" si="31"/>
        <v>4</v>
      </c>
      <c r="U152" s="259">
        <v>37650.497488425928</v>
      </c>
      <c r="V152" s="259">
        <v>41309.518622685187</v>
      </c>
      <c r="W152" s="131">
        <f t="shared" si="32"/>
        <v>3659.0211342592593</v>
      </c>
      <c r="X152" s="4">
        <f t="shared" si="33"/>
        <v>10.024715436326737</v>
      </c>
      <c r="Y152" s="131">
        <f t="shared" si="34"/>
        <v>10</v>
      </c>
      <c r="Z152" s="321">
        <f t="shared" ca="1" si="35"/>
        <v>0.75199504130515216</v>
      </c>
      <c r="AA152" s="331">
        <f t="shared" si="30"/>
        <v>1</v>
      </c>
      <c r="AB152" s="331"/>
    </row>
    <row r="153" spans="1:28">
      <c r="A153" s="262">
        <v>37694.47010416667</v>
      </c>
      <c r="B153" s="262">
        <v>41309.518622685187</v>
      </c>
      <c r="C153" t="s">
        <v>332</v>
      </c>
      <c r="D153">
        <v>340</v>
      </c>
      <c r="E153">
        <v>189</v>
      </c>
      <c r="F153" t="s">
        <v>46</v>
      </c>
      <c r="G153" s="1">
        <v>5</v>
      </c>
      <c r="H153" s="1">
        <v>5</v>
      </c>
      <c r="I153" s="3">
        <v>5</v>
      </c>
      <c r="J153" s="105">
        <v>32</v>
      </c>
      <c r="K153" s="106">
        <v>9</v>
      </c>
      <c r="L153" s="107">
        <v>9.4117647058823528E-2</v>
      </c>
      <c r="M153" s="108">
        <v>2.6470588235294117E-2</v>
      </c>
      <c r="N153" s="109">
        <v>3.5555555555555554</v>
      </c>
      <c r="O153" s="3">
        <f t="shared" si="26"/>
        <v>1</v>
      </c>
      <c r="P153" s="46">
        <f t="shared" si="27"/>
        <v>20</v>
      </c>
      <c r="Q153" s="46">
        <f t="shared" si="28"/>
        <v>1</v>
      </c>
      <c r="R153" s="46">
        <f t="shared" si="29"/>
        <v>21</v>
      </c>
      <c r="S153" s="46">
        <f t="shared" si="31"/>
        <v>4</v>
      </c>
      <c r="U153" s="259">
        <v>37694.47010416667</v>
      </c>
      <c r="V153" s="259">
        <v>41309.518622685187</v>
      </c>
      <c r="W153" s="131">
        <f t="shared" si="32"/>
        <v>3615.0485185185171</v>
      </c>
      <c r="X153" s="4">
        <f t="shared" si="33"/>
        <v>9.9042425164890879</v>
      </c>
      <c r="Y153" s="131">
        <f t="shared" si="34"/>
        <v>9</v>
      </c>
      <c r="Z153" s="321">
        <f t="shared" ca="1" si="35"/>
        <v>0.74295787322742557</v>
      </c>
      <c r="AA153" s="331">
        <f t="shared" si="30"/>
        <v>1</v>
      </c>
      <c r="AB153" s="331"/>
    </row>
    <row r="154" spans="1:28">
      <c r="A154" s="262">
        <v>37290.702002314814</v>
      </c>
      <c r="B154" s="262">
        <v>41309.518622685187</v>
      </c>
      <c r="C154" t="s">
        <v>333</v>
      </c>
      <c r="D154">
        <v>396</v>
      </c>
      <c r="E154">
        <v>133</v>
      </c>
      <c r="F154" t="s">
        <v>46</v>
      </c>
      <c r="G154" s="1">
        <v>8</v>
      </c>
      <c r="H154" s="1">
        <v>8</v>
      </c>
      <c r="I154" s="3">
        <v>8</v>
      </c>
      <c r="J154" s="105">
        <v>38</v>
      </c>
      <c r="K154" s="106">
        <v>10</v>
      </c>
      <c r="L154" s="107">
        <v>9.5959595959595953E-2</v>
      </c>
      <c r="M154" s="108">
        <v>2.5252525252525252E-2</v>
      </c>
      <c r="N154" s="109">
        <v>3.8</v>
      </c>
      <c r="O154" s="3">
        <f t="shared" si="26"/>
        <v>1</v>
      </c>
      <c r="P154" s="46">
        <f t="shared" si="27"/>
        <v>20</v>
      </c>
      <c r="Q154" s="46">
        <f t="shared" si="28"/>
        <v>1</v>
      </c>
      <c r="R154" s="46">
        <f t="shared" si="29"/>
        <v>21</v>
      </c>
      <c r="S154" s="46">
        <f t="shared" si="31"/>
        <v>3</v>
      </c>
      <c r="U154" s="259">
        <v>37290.702002314814</v>
      </c>
      <c r="V154" s="259">
        <v>41309.518622685187</v>
      </c>
      <c r="W154" s="131">
        <f t="shared" si="32"/>
        <v>4018.8166203703731</v>
      </c>
      <c r="X154" s="4">
        <f t="shared" si="33"/>
        <v>11.010456494165405</v>
      </c>
      <c r="Y154" s="131">
        <f t="shared" si="34"/>
        <v>11</v>
      </c>
      <c r="Z154" s="321">
        <f t="shared" ca="1" si="35"/>
        <v>0.82593952304269969</v>
      </c>
      <c r="AA154" s="331">
        <f t="shared" si="30"/>
        <v>1</v>
      </c>
      <c r="AB154" s="331"/>
    </row>
    <row r="155" spans="1:28">
      <c r="A155" s="262">
        <v>37290.702002314814</v>
      </c>
      <c r="B155" s="262">
        <v>41309.518622685187</v>
      </c>
      <c r="C155" s="29" t="s">
        <v>334</v>
      </c>
      <c r="D155" s="29">
        <v>396</v>
      </c>
      <c r="E155" s="29">
        <v>133</v>
      </c>
      <c r="F155" s="29" t="s">
        <v>46</v>
      </c>
      <c r="G155" s="30">
        <v>13</v>
      </c>
      <c r="H155" s="30">
        <v>15</v>
      </c>
      <c r="I155" s="32">
        <v>13.782828</v>
      </c>
      <c r="J155" s="117">
        <v>40</v>
      </c>
      <c r="K155" s="118">
        <v>11</v>
      </c>
      <c r="L155" s="119">
        <v>0.10101010101010101</v>
      </c>
      <c r="M155" s="120">
        <v>2.7777777777777776E-2</v>
      </c>
      <c r="N155" s="121">
        <v>3.6363636363636362</v>
      </c>
      <c r="O155" s="32">
        <f t="shared" si="26"/>
        <v>1.1538461538461537</v>
      </c>
      <c r="P155" s="33">
        <f t="shared" si="27"/>
        <v>20</v>
      </c>
      <c r="Q155" s="33">
        <f t="shared" si="28"/>
        <v>2</v>
      </c>
      <c r="R155" s="33">
        <f t="shared" si="29"/>
        <v>22</v>
      </c>
      <c r="S155" s="33">
        <f t="shared" si="31"/>
        <v>3</v>
      </c>
      <c r="T155" s="29"/>
      <c r="U155" s="272">
        <v>37290.702002314814</v>
      </c>
      <c r="V155" s="272">
        <v>41309.518622685187</v>
      </c>
      <c r="W155" s="273">
        <f t="shared" si="32"/>
        <v>4018.8166203703731</v>
      </c>
      <c r="X155" s="31">
        <f t="shared" si="33"/>
        <v>11.010456494165405</v>
      </c>
      <c r="Y155" s="273">
        <f t="shared" si="34"/>
        <v>11</v>
      </c>
      <c r="Z155" s="313">
        <f t="shared" ca="1" si="35"/>
        <v>0.82593952304269969</v>
      </c>
      <c r="AA155" s="331">
        <f t="shared" si="30"/>
        <v>0</v>
      </c>
      <c r="AB155" s="331"/>
    </row>
    <row r="156" spans="1:28">
      <c r="A156" s="262">
        <v>37369.581909722227</v>
      </c>
      <c r="B156" s="262">
        <v>41309.518622685187</v>
      </c>
      <c r="C156" s="29" t="s">
        <v>335</v>
      </c>
      <c r="D156" s="29">
        <v>365</v>
      </c>
      <c r="E156" s="29">
        <v>143</v>
      </c>
      <c r="F156" s="29" t="s">
        <v>46</v>
      </c>
      <c r="G156" s="30">
        <v>11</v>
      </c>
      <c r="H156" s="30">
        <v>7</v>
      </c>
      <c r="I156" s="32">
        <v>7.6657533999999998</v>
      </c>
      <c r="J156" s="117">
        <v>41</v>
      </c>
      <c r="K156" s="118">
        <v>8</v>
      </c>
      <c r="L156" s="119">
        <v>0.11232876712328767</v>
      </c>
      <c r="M156" s="120">
        <v>2.1917808219178082E-2</v>
      </c>
      <c r="N156" s="121">
        <v>5.125</v>
      </c>
      <c r="O156" s="32">
        <f t="shared" si="26"/>
        <v>0.63636363636363635</v>
      </c>
      <c r="P156" s="33">
        <f t="shared" si="27"/>
        <v>20</v>
      </c>
      <c r="Q156" s="33">
        <f t="shared" si="28"/>
        <v>2</v>
      </c>
      <c r="R156" s="33">
        <f t="shared" si="29"/>
        <v>22</v>
      </c>
      <c r="S156" s="33">
        <f t="shared" si="31"/>
        <v>3</v>
      </c>
      <c r="T156" s="29"/>
      <c r="U156" s="272">
        <v>37369.581909722227</v>
      </c>
      <c r="V156" s="272">
        <v>41309.518622685187</v>
      </c>
      <c r="W156" s="273">
        <f t="shared" si="32"/>
        <v>3939.9367129629609</v>
      </c>
      <c r="X156" s="31">
        <f t="shared" si="33"/>
        <v>10.794347158802633</v>
      </c>
      <c r="Y156" s="273">
        <f t="shared" si="34"/>
        <v>10</v>
      </c>
      <c r="Z156" s="313">
        <f t="shared" ca="1" si="35"/>
        <v>0.80972827499234068</v>
      </c>
      <c r="AA156" s="331">
        <f t="shared" si="30"/>
        <v>0</v>
      </c>
      <c r="AB156" s="331"/>
    </row>
    <row r="157" spans="1:28">
      <c r="A157" s="262">
        <v>37290.702002314814</v>
      </c>
      <c r="B157" s="262">
        <v>41309.518622685187</v>
      </c>
      <c r="C157" s="29" t="s">
        <v>336</v>
      </c>
      <c r="D157" s="29">
        <v>396</v>
      </c>
      <c r="E157" s="29">
        <v>133</v>
      </c>
      <c r="F157" s="29" t="s">
        <v>46</v>
      </c>
      <c r="G157" s="30">
        <v>15</v>
      </c>
      <c r="H157" s="30">
        <v>18</v>
      </c>
      <c r="I157" s="32">
        <v>15.482324</v>
      </c>
      <c r="J157" s="117">
        <v>45</v>
      </c>
      <c r="K157" s="118">
        <v>16</v>
      </c>
      <c r="L157" s="119">
        <v>0.11363636363636363</v>
      </c>
      <c r="M157" s="120">
        <v>4.0404040404040407E-2</v>
      </c>
      <c r="N157" s="121">
        <v>2.8125</v>
      </c>
      <c r="O157" s="32">
        <f t="shared" si="26"/>
        <v>1.2</v>
      </c>
      <c r="P157" s="33">
        <f t="shared" si="27"/>
        <v>20</v>
      </c>
      <c r="Q157" s="33">
        <f t="shared" si="28"/>
        <v>2</v>
      </c>
      <c r="R157" s="33">
        <f t="shared" si="29"/>
        <v>22</v>
      </c>
      <c r="S157" s="33">
        <f t="shared" si="31"/>
        <v>3</v>
      </c>
      <c r="T157" s="29"/>
      <c r="U157" s="272">
        <v>37290.702002314814</v>
      </c>
      <c r="V157" s="272">
        <v>41309.518622685187</v>
      </c>
      <c r="W157" s="273">
        <f t="shared" si="32"/>
        <v>4018.8166203703731</v>
      </c>
      <c r="X157" s="31">
        <f t="shared" si="33"/>
        <v>11.010456494165405</v>
      </c>
      <c r="Y157" s="273">
        <f t="shared" si="34"/>
        <v>11</v>
      </c>
      <c r="Z157" s="313">
        <f t="shared" ca="1" si="35"/>
        <v>0.82593952304269969</v>
      </c>
      <c r="AA157" s="331">
        <f t="shared" si="30"/>
        <v>0</v>
      </c>
      <c r="AB157" s="331"/>
    </row>
    <row r="158" spans="1:28">
      <c r="A158" s="262">
        <v>36545.582673611112</v>
      </c>
      <c r="B158" s="262">
        <v>41309.518622685187</v>
      </c>
      <c r="C158" s="29" t="s">
        <v>337</v>
      </c>
      <c r="D158" s="29">
        <v>508</v>
      </c>
      <c r="E158" s="29">
        <v>21</v>
      </c>
      <c r="F158" s="29" t="s">
        <v>46</v>
      </c>
      <c r="G158" s="30">
        <v>10</v>
      </c>
      <c r="H158" s="30">
        <v>10</v>
      </c>
      <c r="I158" s="32">
        <v>10</v>
      </c>
      <c r="J158" s="117">
        <v>61</v>
      </c>
      <c r="K158" s="118">
        <v>14</v>
      </c>
      <c r="L158" s="119">
        <v>0.12007874015748031</v>
      </c>
      <c r="M158" s="120">
        <v>2.7559055118110236E-2</v>
      </c>
      <c r="N158" s="121">
        <v>4.3571428571428568</v>
      </c>
      <c r="O158" s="32">
        <f t="shared" si="26"/>
        <v>1</v>
      </c>
      <c r="P158" s="33">
        <f t="shared" si="27"/>
        <v>20</v>
      </c>
      <c r="Q158" s="33">
        <f t="shared" si="28"/>
        <v>2</v>
      </c>
      <c r="R158" s="33">
        <f t="shared" si="29"/>
        <v>22</v>
      </c>
      <c r="S158" s="33">
        <f t="shared" si="31"/>
        <v>1</v>
      </c>
      <c r="T158" s="29"/>
      <c r="U158" s="272">
        <v>36545.582673611112</v>
      </c>
      <c r="V158" s="272">
        <v>41309.518622685187</v>
      </c>
      <c r="W158" s="273">
        <f t="shared" si="32"/>
        <v>4763.9359490740753</v>
      </c>
      <c r="X158" s="31">
        <f t="shared" si="33"/>
        <v>13.051879312531714</v>
      </c>
      <c r="Y158" s="273">
        <f t="shared" si="34"/>
        <v>13</v>
      </c>
      <c r="Z158" s="313">
        <f t="shared" ca="1" si="35"/>
        <v>0.97907502562821347</v>
      </c>
      <c r="AA158" s="331">
        <f t="shared" si="30"/>
        <v>0</v>
      </c>
      <c r="AB158" s="331"/>
    </row>
    <row r="159" spans="1:28">
      <c r="A159" s="262">
        <v>36443.766944444447</v>
      </c>
      <c r="B159" s="262">
        <v>41309.518622685187</v>
      </c>
      <c r="C159" s="29" t="s">
        <v>338</v>
      </c>
      <c r="D159" s="29">
        <v>529</v>
      </c>
      <c r="E159" s="29">
        <v>0</v>
      </c>
      <c r="F159" s="29" t="s">
        <v>46</v>
      </c>
      <c r="G159" s="30">
        <v>2</v>
      </c>
      <c r="H159" s="30">
        <v>17</v>
      </c>
      <c r="I159" s="32">
        <v>8.4763710000000003</v>
      </c>
      <c r="J159" s="117">
        <v>68</v>
      </c>
      <c r="K159" s="118">
        <v>26</v>
      </c>
      <c r="L159" s="119">
        <v>0.12854442344045369</v>
      </c>
      <c r="M159" s="120">
        <v>4.9149338374291113E-2</v>
      </c>
      <c r="N159" s="121">
        <v>2.6153846153846154</v>
      </c>
      <c r="O159" s="122">
        <f t="shared" si="26"/>
        <v>8.5</v>
      </c>
      <c r="P159" s="33">
        <f t="shared" si="27"/>
        <v>20</v>
      </c>
      <c r="Q159" s="33">
        <f t="shared" si="28"/>
        <v>2</v>
      </c>
      <c r="R159" s="33">
        <f t="shared" si="29"/>
        <v>22</v>
      </c>
      <c r="S159" s="33">
        <f t="shared" si="31"/>
        <v>0</v>
      </c>
      <c r="T159" s="29"/>
      <c r="U159" s="272">
        <v>36443.766944444447</v>
      </c>
      <c r="V159" s="272">
        <v>41309.518622685187</v>
      </c>
      <c r="W159" s="273">
        <f t="shared" si="32"/>
        <v>4865.7516782407401</v>
      </c>
      <c r="X159" s="31">
        <f t="shared" si="33"/>
        <v>13.330826515728056</v>
      </c>
      <c r="Y159" s="273">
        <f t="shared" si="34"/>
        <v>13</v>
      </c>
      <c r="Z159" s="313">
        <f t="shared" ca="1" si="35"/>
        <v>1</v>
      </c>
      <c r="AA159" s="331">
        <f t="shared" si="30"/>
        <v>0</v>
      </c>
      <c r="AB159" s="331"/>
    </row>
    <row r="160" spans="1:28">
      <c r="A160" s="262">
        <v>36443.766944444447</v>
      </c>
      <c r="B160" s="262">
        <v>41309.518622685187</v>
      </c>
      <c r="C160" s="29" t="s">
        <v>339</v>
      </c>
      <c r="D160" s="29">
        <v>529</v>
      </c>
      <c r="E160" s="29">
        <v>0</v>
      </c>
      <c r="F160" s="29" t="s">
        <v>46</v>
      </c>
      <c r="G160" s="30">
        <v>2</v>
      </c>
      <c r="H160" s="30">
        <v>3</v>
      </c>
      <c r="I160" s="32">
        <v>5.7088846999999996</v>
      </c>
      <c r="J160" s="117">
        <v>73</v>
      </c>
      <c r="K160" s="118">
        <v>13</v>
      </c>
      <c r="L160" s="119">
        <v>0.13799621928166353</v>
      </c>
      <c r="M160" s="120">
        <v>2.4574669187145556E-2</v>
      </c>
      <c r="N160" s="121">
        <v>5.615384615384615</v>
      </c>
      <c r="O160" s="32">
        <f t="shared" si="26"/>
        <v>1.5</v>
      </c>
      <c r="P160" s="33">
        <f t="shared" si="27"/>
        <v>20</v>
      </c>
      <c r="Q160" s="33">
        <f t="shared" si="28"/>
        <v>2</v>
      </c>
      <c r="R160" s="33">
        <f t="shared" si="29"/>
        <v>22</v>
      </c>
      <c r="S160" s="33">
        <f t="shared" si="31"/>
        <v>0</v>
      </c>
      <c r="T160" s="29"/>
      <c r="U160" s="272">
        <v>36443.766944444447</v>
      </c>
      <c r="V160" s="272">
        <v>41309.518622685187</v>
      </c>
      <c r="W160" s="273">
        <f t="shared" si="32"/>
        <v>4865.7516782407401</v>
      </c>
      <c r="X160" s="31">
        <f t="shared" si="33"/>
        <v>13.330826515728056</v>
      </c>
      <c r="Y160" s="273">
        <f t="shared" si="34"/>
        <v>13</v>
      </c>
      <c r="Z160" s="313">
        <f t="shared" ca="1" si="35"/>
        <v>1</v>
      </c>
      <c r="AA160" s="331">
        <f t="shared" si="30"/>
        <v>0</v>
      </c>
      <c r="AB160" s="331"/>
    </row>
    <row r="161" spans="1:28">
      <c r="A161" s="262">
        <v>36443.766944444447</v>
      </c>
      <c r="B161" s="262">
        <v>41309.518622685187</v>
      </c>
      <c r="C161" s="29" t="s">
        <v>340</v>
      </c>
      <c r="D161" s="29">
        <v>529</v>
      </c>
      <c r="E161" s="29">
        <v>0</v>
      </c>
      <c r="F161" s="29" t="s">
        <v>46</v>
      </c>
      <c r="G161" s="30">
        <v>4</v>
      </c>
      <c r="H161" s="30">
        <v>18</v>
      </c>
      <c r="I161" s="32">
        <v>9.3005669999999991</v>
      </c>
      <c r="J161" s="117">
        <v>75</v>
      </c>
      <c r="K161" s="118">
        <v>31</v>
      </c>
      <c r="L161" s="119">
        <v>0.14177693761814744</v>
      </c>
      <c r="M161" s="120">
        <v>5.8601134215500943E-2</v>
      </c>
      <c r="N161" s="121">
        <v>2.4193548387096775</v>
      </c>
      <c r="O161" s="122">
        <f t="shared" si="26"/>
        <v>4.5</v>
      </c>
      <c r="P161" s="33">
        <f t="shared" si="27"/>
        <v>20</v>
      </c>
      <c r="Q161" s="33">
        <f t="shared" si="28"/>
        <v>2</v>
      </c>
      <c r="R161" s="33">
        <f t="shared" si="29"/>
        <v>22</v>
      </c>
      <c r="S161" s="33">
        <f t="shared" si="31"/>
        <v>0</v>
      </c>
      <c r="T161" s="29"/>
      <c r="U161" s="272">
        <v>36443.766944444447</v>
      </c>
      <c r="V161" s="272">
        <v>41309.518622685187</v>
      </c>
      <c r="W161" s="273">
        <f t="shared" si="32"/>
        <v>4865.7516782407401</v>
      </c>
      <c r="X161" s="31">
        <f t="shared" si="33"/>
        <v>13.330826515728056</v>
      </c>
      <c r="Y161" s="273">
        <f t="shared" si="34"/>
        <v>13</v>
      </c>
      <c r="Z161" s="313">
        <f t="shared" ca="1" si="35"/>
        <v>1</v>
      </c>
      <c r="AA161" s="331">
        <f t="shared" si="30"/>
        <v>0</v>
      </c>
      <c r="AB161" s="331"/>
    </row>
    <row r="162" spans="1:28">
      <c r="A162" s="262">
        <v>37290.702002314814</v>
      </c>
      <c r="B162" s="262">
        <v>41309.518622685187</v>
      </c>
      <c r="C162" s="29" t="s">
        <v>341</v>
      </c>
      <c r="D162" s="29">
        <v>396</v>
      </c>
      <c r="E162" s="29">
        <v>133</v>
      </c>
      <c r="F162" s="29" t="s">
        <v>46</v>
      </c>
      <c r="G162" s="30">
        <v>3</v>
      </c>
      <c r="H162" s="30">
        <v>10</v>
      </c>
      <c r="I162" s="32">
        <v>7.6742425000000001</v>
      </c>
      <c r="J162" s="117">
        <v>59</v>
      </c>
      <c r="K162" s="118">
        <v>50</v>
      </c>
      <c r="L162" s="119">
        <v>0.14898989898989898</v>
      </c>
      <c r="M162" s="120">
        <v>0.12626262626262627</v>
      </c>
      <c r="N162" s="121">
        <v>1.18</v>
      </c>
      <c r="O162" s="123">
        <f t="shared" si="26"/>
        <v>3.3333333333333335</v>
      </c>
      <c r="P162" s="33">
        <f t="shared" si="27"/>
        <v>20</v>
      </c>
      <c r="Q162" s="33">
        <f t="shared" si="28"/>
        <v>2</v>
      </c>
      <c r="R162" s="33">
        <f t="shared" si="29"/>
        <v>22</v>
      </c>
      <c r="S162" s="33">
        <f t="shared" si="31"/>
        <v>3</v>
      </c>
      <c r="T162" s="29"/>
      <c r="U162" s="272">
        <v>37290.702002314814</v>
      </c>
      <c r="V162" s="272">
        <v>41309.518622685187</v>
      </c>
      <c r="W162" s="273">
        <f t="shared" si="32"/>
        <v>4018.8166203703731</v>
      </c>
      <c r="X162" s="31">
        <f t="shared" si="33"/>
        <v>11.010456494165405</v>
      </c>
      <c r="Y162" s="273">
        <f t="shared" si="34"/>
        <v>11</v>
      </c>
      <c r="Z162" s="313">
        <f t="shared" ca="1" si="35"/>
        <v>0.82593952304269969</v>
      </c>
      <c r="AA162" s="331">
        <f t="shared" si="30"/>
        <v>0</v>
      </c>
      <c r="AB162" s="331"/>
    </row>
    <row r="163" spans="1:28">
      <c r="A163" s="262">
        <v>36443.766944444447</v>
      </c>
      <c r="B163" s="262">
        <v>41309.518622685187</v>
      </c>
      <c r="C163" s="29" t="s">
        <v>342</v>
      </c>
      <c r="D163" s="29">
        <v>529</v>
      </c>
      <c r="E163" s="29">
        <v>0</v>
      </c>
      <c r="F163" s="29" t="s">
        <v>46</v>
      </c>
      <c r="G163" s="30">
        <v>10</v>
      </c>
      <c r="H163" s="30">
        <v>13</v>
      </c>
      <c r="I163" s="32">
        <v>9.0056715000000001</v>
      </c>
      <c r="J163" s="117">
        <v>87</v>
      </c>
      <c r="K163" s="118">
        <v>26</v>
      </c>
      <c r="L163" s="119">
        <v>0.16446124763705103</v>
      </c>
      <c r="M163" s="120">
        <v>4.9149338374291113E-2</v>
      </c>
      <c r="N163" s="121">
        <v>3.3461538461538463</v>
      </c>
      <c r="O163" s="32">
        <f t="shared" si="26"/>
        <v>1.3</v>
      </c>
      <c r="P163" s="33">
        <f t="shared" si="27"/>
        <v>20</v>
      </c>
      <c r="Q163" s="33">
        <f t="shared" si="28"/>
        <v>2</v>
      </c>
      <c r="R163" s="33">
        <f t="shared" si="29"/>
        <v>22</v>
      </c>
      <c r="S163" s="33">
        <f t="shared" si="31"/>
        <v>0</v>
      </c>
      <c r="T163" s="29"/>
      <c r="U163" s="272">
        <v>36443.766944444447</v>
      </c>
      <c r="V163" s="272">
        <v>41309.518622685187</v>
      </c>
      <c r="W163" s="273">
        <f t="shared" si="32"/>
        <v>4865.7516782407401</v>
      </c>
      <c r="X163" s="31">
        <f t="shared" si="33"/>
        <v>13.330826515728056</v>
      </c>
      <c r="Y163" s="273">
        <f t="shared" si="34"/>
        <v>13</v>
      </c>
      <c r="Z163" s="313">
        <f t="shared" ca="1" si="35"/>
        <v>1</v>
      </c>
      <c r="AA163" s="331">
        <f t="shared" si="30"/>
        <v>0</v>
      </c>
      <c r="AB163" s="331"/>
    </row>
    <row r="164" spans="1:28">
      <c r="A164" s="262">
        <v>37290.702002314814</v>
      </c>
      <c r="B164" s="262">
        <v>41309.518622685187</v>
      </c>
      <c r="C164" s="29" t="s">
        <v>343</v>
      </c>
      <c r="D164" s="29">
        <v>396</v>
      </c>
      <c r="E164" s="29">
        <v>133</v>
      </c>
      <c r="F164" s="29" t="s">
        <v>46</v>
      </c>
      <c r="G164" s="30">
        <v>11</v>
      </c>
      <c r="H164" s="30">
        <v>7</v>
      </c>
      <c r="I164" s="32">
        <v>7.9772724999999998</v>
      </c>
      <c r="J164" s="117">
        <v>76</v>
      </c>
      <c r="K164" s="118">
        <v>9</v>
      </c>
      <c r="L164" s="119">
        <v>0.19191919191919191</v>
      </c>
      <c r="M164" s="120">
        <v>2.2727272727272728E-2</v>
      </c>
      <c r="N164" s="121">
        <v>8.4444444444444446</v>
      </c>
      <c r="O164" s="32">
        <f t="shared" si="26"/>
        <v>0.63636363636363635</v>
      </c>
      <c r="P164" s="33">
        <f t="shared" si="27"/>
        <v>20</v>
      </c>
      <c r="Q164" s="33">
        <f t="shared" si="28"/>
        <v>2</v>
      </c>
      <c r="R164" s="33">
        <f t="shared" si="29"/>
        <v>22</v>
      </c>
      <c r="S164" s="33">
        <f t="shared" si="31"/>
        <v>3</v>
      </c>
      <c r="T164" s="29"/>
      <c r="U164" s="272">
        <v>37290.702002314814</v>
      </c>
      <c r="V164" s="272">
        <v>41309.518622685187</v>
      </c>
      <c r="W164" s="273">
        <f t="shared" si="32"/>
        <v>4018.8166203703731</v>
      </c>
      <c r="X164" s="31">
        <f t="shared" si="33"/>
        <v>11.010456494165405</v>
      </c>
      <c r="Y164" s="273">
        <f t="shared" si="34"/>
        <v>11</v>
      </c>
      <c r="Z164" s="313">
        <f t="shared" ca="1" si="35"/>
        <v>0.82593952304269969</v>
      </c>
      <c r="AA164" s="331">
        <f t="shared" si="30"/>
        <v>0</v>
      </c>
      <c r="AB164" s="331"/>
    </row>
    <row r="165" spans="1:28">
      <c r="A165" s="262">
        <v>40970.384942129633</v>
      </c>
      <c r="B165" s="262">
        <v>41309.518622685187</v>
      </c>
      <c r="C165" s="29" t="s">
        <v>344</v>
      </c>
      <c r="D165" s="29">
        <v>24</v>
      </c>
      <c r="E165" s="29">
        <v>505</v>
      </c>
      <c r="F165" s="29" t="s">
        <v>46</v>
      </c>
      <c r="G165" s="30">
        <v>6</v>
      </c>
      <c r="H165" s="30">
        <v>10</v>
      </c>
      <c r="I165" s="32">
        <v>8.875</v>
      </c>
      <c r="J165" s="117">
        <v>8</v>
      </c>
      <c r="K165" s="118">
        <v>2</v>
      </c>
      <c r="L165" s="119">
        <v>0.33333333333333331</v>
      </c>
      <c r="M165" s="120">
        <v>8.3333333333333329E-2</v>
      </c>
      <c r="N165" s="121">
        <v>4</v>
      </c>
      <c r="O165" s="32">
        <f t="shared" si="26"/>
        <v>1.6666666666666667</v>
      </c>
      <c r="P165" s="33">
        <f t="shared" si="27"/>
        <v>20</v>
      </c>
      <c r="Q165" s="33">
        <f t="shared" si="28"/>
        <v>2</v>
      </c>
      <c r="R165" s="33">
        <f t="shared" si="29"/>
        <v>22</v>
      </c>
      <c r="S165" s="33">
        <f t="shared" si="31"/>
        <v>13</v>
      </c>
      <c r="T165" s="29"/>
      <c r="U165" s="272">
        <v>40970.384942129633</v>
      </c>
      <c r="V165" s="272">
        <v>41309.518622685187</v>
      </c>
      <c r="W165" s="273">
        <f t="shared" si="32"/>
        <v>339.13368055555475</v>
      </c>
      <c r="X165" s="31">
        <f t="shared" si="33"/>
        <v>0.92913337138508145</v>
      </c>
      <c r="Y165" s="273">
        <f t="shared" si="34"/>
        <v>0</v>
      </c>
      <c r="Z165" s="313">
        <f t="shared" ca="1" si="35"/>
        <v>6.9698106886986022E-2</v>
      </c>
      <c r="AA165" s="331">
        <f t="shared" si="30"/>
        <v>0</v>
      </c>
      <c r="AB165" s="331"/>
    </row>
    <row r="166" spans="1:28">
      <c r="I166" s="36"/>
      <c r="U166" s="260"/>
      <c r="V166" s="260"/>
      <c r="W166" s="260"/>
      <c r="X166" s="260"/>
      <c r="Y166" s="260"/>
    </row>
    <row r="167" spans="1:28">
      <c r="C167" s="91"/>
      <c r="D167" s="90" t="str">
        <f>ADDRESS($D$1,COLUMN(D169))</f>
        <v>$D$11</v>
      </c>
      <c r="E167" s="90" t="str">
        <f t="shared" ref="E167:O167" si="36">ADDRESS($D$1,COLUMN(E169))</f>
        <v>$E$11</v>
      </c>
      <c r="F167" s="90" t="str">
        <f t="shared" si="36"/>
        <v>$F$11</v>
      </c>
      <c r="G167" s="90" t="str">
        <f t="shared" si="36"/>
        <v>$G$11</v>
      </c>
      <c r="H167" s="90" t="str">
        <f t="shared" si="36"/>
        <v>$H$11</v>
      </c>
      <c r="I167" s="90" t="str">
        <f t="shared" si="36"/>
        <v>$I$11</v>
      </c>
      <c r="J167" s="90" t="str">
        <f t="shared" si="36"/>
        <v>$J$11</v>
      </c>
      <c r="K167" s="90" t="str">
        <f t="shared" si="36"/>
        <v>$K$11</v>
      </c>
      <c r="L167" s="90" t="str">
        <f t="shared" si="36"/>
        <v>$L$11</v>
      </c>
      <c r="M167" s="90" t="str">
        <f t="shared" si="36"/>
        <v>$M$11</v>
      </c>
      <c r="N167" s="90" t="str">
        <f t="shared" si="36"/>
        <v>$N$11</v>
      </c>
      <c r="O167" s="90" t="str">
        <f t="shared" si="36"/>
        <v>$O$11</v>
      </c>
      <c r="P167" s="90" t="str">
        <f t="shared" ref="P167:R167" si="37">ADDRESS($D$1,COLUMN(P169))</f>
        <v>$P$11</v>
      </c>
      <c r="Q167" s="90" t="str">
        <f t="shared" si="37"/>
        <v>$Q$11</v>
      </c>
      <c r="R167" s="90" t="str">
        <f t="shared" si="37"/>
        <v>$R$11</v>
      </c>
      <c r="S167" s="90" t="str">
        <f t="shared" ref="S167:T167" si="38">ADDRESS($D$1,COLUMN(S169))</f>
        <v>$S$11</v>
      </c>
      <c r="T167" s="90" t="str">
        <f t="shared" si="38"/>
        <v>$T$11</v>
      </c>
      <c r="U167" s="260"/>
      <c r="V167" s="260"/>
      <c r="W167" s="90" t="str">
        <f t="shared" ref="W167:Y167" si="39">ADDRESS($D$1,COLUMN(W169))</f>
        <v>$W$11</v>
      </c>
      <c r="X167" s="90" t="str">
        <f t="shared" si="39"/>
        <v>$X$11</v>
      </c>
      <c r="Y167" s="90" t="str">
        <f t="shared" si="39"/>
        <v>$Y$11</v>
      </c>
      <c r="Z167" s="90"/>
    </row>
    <row r="168" spans="1:28">
      <c r="C168" s="88"/>
      <c r="D168" s="90" t="str">
        <f>ADDRESS($D$2,COLUMN(D169))</f>
        <v>$D$165</v>
      </c>
      <c r="E168" s="90" t="str">
        <f t="shared" ref="E168:T168" si="40">ADDRESS($D$2,COLUMN(E169))</f>
        <v>$E$165</v>
      </c>
      <c r="F168" s="90" t="str">
        <f t="shared" si="40"/>
        <v>$F$165</v>
      </c>
      <c r="G168" s="90" t="str">
        <f t="shared" si="40"/>
        <v>$G$165</v>
      </c>
      <c r="H168" s="90" t="str">
        <f t="shared" si="40"/>
        <v>$H$165</v>
      </c>
      <c r="I168" s="90" t="str">
        <f t="shared" si="40"/>
        <v>$I$165</v>
      </c>
      <c r="J168" s="90" t="str">
        <f t="shared" si="40"/>
        <v>$J$165</v>
      </c>
      <c r="K168" s="90" t="str">
        <f t="shared" si="40"/>
        <v>$K$165</v>
      </c>
      <c r="L168" s="90" t="str">
        <f t="shared" si="40"/>
        <v>$L$165</v>
      </c>
      <c r="M168" s="90" t="str">
        <f t="shared" si="40"/>
        <v>$M$165</v>
      </c>
      <c r="N168" s="90" t="str">
        <f t="shared" si="40"/>
        <v>$N$165</v>
      </c>
      <c r="O168" s="90" t="str">
        <f t="shared" si="40"/>
        <v>$O$165</v>
      </c>
      <c r="P168" s="90" t="str">
        <f t="shared" si="40"/>
        <v>$P$165</v>
      </c>
      <c r="Q168" s="90" t="str">
        <f t="shared" si="40"/>
        <v>$Q$165</v>
      </c>
      <c r="R168" s="90" t="str">
        <f t="shared" si="40"/>
        <v>$R$165</v>
      </c>
      <c r="S168" s="90" t="str">
        <f t="shared" si="40"/>
        <v>$S$165</v>
      </c>
      <c r="T168" s="90" t="str">
        <f t="shared" si="40"/>
        <v>$T$165</v>
      </c>
      <c r="U168" s="260"/>
      <c r="V168" s="260"/>
      <c r="W168" s="90" t="str">
        <f t="shared" ref="W168:Y168" si="41">ADDRESS($D$2,COLUMN(W169))</f>
        <v>$W$165</v>
      </c>
      <c r="X168" s="90" t="str">
        <f t="shared" si="41"/>
        <v>$X$165</v>
      </c>
      <c r="Y168" s="90" t="str">
        <f t="shared" si="41"/>
        <v>$Y$165</v>
      </c>
      <c r="Z168" s="90"/>
    </row>
    <row r="169" spans="1:28">
      <c r="C169" s="89"/>
      <c r="D169" s="12" t="s">
        <v>17</v>
      </c>
      <c r="E169" s="12" t="s">
        <v>18</v>
      </c>
      <c r="F169" s="12" t="s">
        <v>19</v>
      </c>
      <c r="G169" s="13" t="s">
        <v>20</v>
      </c>
      <c r="H169" s="13" t="s">
        <v>21</v>
      </c>
      <c r="I169" s="14" t="s">
        <v>22</v>
      </c>
      <c r="J169" s="12" t="s">
        <v>23</v>
      </c>
      <c r="K169" s="15" t="s">
        <v>24</v>
      </c>
      <c r="L169" s="16" t="s">
        <v>25</v>
      </c>
      <c r="M169" s="16" t="s">
        <v>26</v>
      </c>
      <c r="N169" s="16" t="s">
        <v>27</v>
      </c>
      <c r="O169" s="15" t="s">
        <v>28</v>
      </c>
      <c r="P169" s="15" t="s">
        <v>658</v>
      </c>
      <c r="Q169" s="15" t="s">
        <v>659</v>
      </c>
      <c r="R169" s="15" t="s">
        <v>29</v>
      </c>
      <c r="S169" s="15" t="s">
        <v>671</v>
      </c>
      <c r="T169" s="15" t="s">
        <v>672</v>
      </c>
      <c r="U169" s="260"/>
      <c r="V169" s="260"/>
      <c r="W169" s="13" t="s">
        <v>822</v>
      </c>
      <c r="X169" s="13" t="s">
        <v>823</v>
      </c>
      <c r="Y169" s="13" t="s">
        <v>824</v>
      </c>
      <c r="Z169" s="343"/>
    </row>
    <row r="170" spans="1:28">
      <c r="C170" t="s">
        <v>646</v>
      </c>
      <c r="D170" s="1">
        <f ca="1">MAX(INDIRECT(CONCATENATE(D167,":",D168)))</f>
        <v>529</v>
      </c>
      <c r="E170" s="1">
        <f t="shared" ref="E170:O170" ca="1" si="42">MAX(INDIRECT(CONCATENATE(E167,":",E168)))</f>
        <v>511</v>
      </c>
      <c r="F170" s="1">
        <f t="shared" ca="1" si="42"/>
        <v>510</v>
      </c>
      <c r="G170" s="5">
        <f t="shared" ca="1" si="42"/>
        <v>16</v>
      </c>
      <c r="H170" s="5">
        <f t="shared" ca="1" si="42"/>
        <v>18</v>
      </c>
      <c r="I170" s="3">
        <f t="shared" ca="1" si="42"/>
        <v>16</v>
      </c>
      <c r="J170" s="5">
        <f t="shared" ca="1" si="42"/>
        <v>87</v>
      </c>
      <c r="K170" s="5">
        <f t="shared" ca="1" si="42"/>
        <v>50</v>
      </c>
      <c r="L170" s="3">
        <f t="shared" ca="1" si="42"/>
        <v>0.33333333333333331</v>
      </c>
      <c r="M170" s="3">
        <f t="shared" ca="1" si="42"/>
        <v>0.12626262626262627</v>
      </c>
      <c r="N170" s="3">
        <f t="shared" ca="1" si="42"/>
        <v>8.4444444444444446</v>
      </c>
      <c r="O170" s="3">
        <f t="shared" ca="1" si="42"/>
        <v>8.5</v>
      </c>
      <c r="P170" s="3">
        <f t="shared" ref="P170:R170" ca="1" si="43">MAX(INDIRECT(CONCATENATE(P167,":",P168)))</f>
        <v>20</v>
      </c>
      <c r="Q170" s="3">
        <f t="shared" ca="1" si="43"/>
        <v>2</v>
      </c>
      <c r="R170" s="3">
        <f t="shared" ca="1" si="43"/>
        <v>22</v>
      </c>
      <c r="S170" s="3">
        <f t="shared" ref="S170:T170" ca="1" si="44">MAX(INDIRECT(CONCATENATE(S167,":",S168)))</f>
        <v>13</v>
      </c>
      <c r="T170" s="3">
        <f t="shared" ca="1" si="44"/>
        <v>13</v>
      </c>
      <c r="U170" s="260"/>
      <c r="V170" s="260"/>
      <c r="W170" s="3">
        <f ca="1">MAX(INDIRECT(CONCATENATE(W167,":",W168)))</f>
        <v>4865.7516782407401</v>
      </c>
      <c r="X170" s="3">
        <f t="shared" ref="X170:Y170" ca="1" si="45">MAX(INDIRECT(CONCATENATE(X167,":",X168)))</f>
        <v>13.330826515728056</v>
      </c>
      <c r="Y170" s="3">
        <f t="shared" ca="1" si="45"/>
        <v>13</v>
      </c>
      <c r="Z170" s="3"/>
    </row>
    <row r="171" spans="1:28">
      <c r="C171" t="s">
        <v>647</v>
      </c>
      <c r="D171" s="1">
        <f ca="1">MIN(INDIRECT(CONCATENATE(D167,":",D168)))</f>
        <v>1</v>
      </c>
      <c r="E171" s="1">
        <f t="shared" ref="E171:O171" ca="1" si="46">MIN(INDIRECT(CONCATENATE(E167,":",E168)))</f>
        <v>0</v>
      </c>
      <c r="F171" s="1">
        <f t="shared" ca="1" si="46"/>
        <v>0</v>
      </c>
      <c r="G171" s="5">
        <f t="shared" ca="1" si="46"/>
        <v>2</v>
      </c>
      <c r="H171" s="5">
        <f t="shared" ca="1" si="46"/>
        <v>2</v>
      </c>
      <c r="I171" s="3">
        <f t="shared" ca="1" si="46"/>
        <v>2</v>
      </c>
      <c r="J171" s="5">
        <f t="shared" ca="1" si="46"/>
        <v>0</v>
      </c>
      <c r="K171" s="5">
        <f t="shared" ca="1" si="46"/>
        <v>0</v>
      </c>
      <c r="L171" s="3">
        <f t="shared" ca="1" si="46"/>
        <v>0</v>
      </c>
      <c r="M171" s="3">
        <f t="shared" ca="1" si="46"/>
        <v>0</v>
      </c>
      <c r="N171" s="3">
        <f t="shared" ca="1" si="46"/>
        <v>1</v>
      </c>
      <c r="O171" s="3">
        <f t="shared" ca="1" si="46"/>
        <v>0.5</v>
      </c>
      <c r="P171" s="3">
        <f t="shared" ref="P171:R171" ca="1" si="47">MIN(INDIRECT(CONCATENATE(P167,":",P168)))</f>
        <v>10</v>
      </c>
      <c r="Q171" s="3">
        <f t="shared" ca="1" si="47"/>
        <v>0</v>
      </c>
      <c r="R171" s="3">
        <f t="shared" ca="1" si="47"/>
        <v>10</v>
      </c>
      <c r="S171" s="3">
        <f t="shared" ref="S171:T171" ca="1" si="48">MIN(INDIRECT(CONCATENATE(S167,":",S168)))</f>
        <v>0</v>
      </c>
      <c r="T171" s="3">
        <f t="shared" ca="1" si="48"/>
        <v>0</v>
      </c>
      <c r="U171" s="260"/>
      <c r="V171" s="260"/>
      <c r="W171" s="3">
        <f ca="1">MIN(INDIRECT(CONCATENATE(W167,":",W168)))</f>
        <v>0</v>
      </c>
      <c r="X171" s="3">
        <f t="shared" ref="X171:Y171" ca="1" si="49">MIN(INDIRECT(CONCATENATE(X167,":",X168)))</f>
        <v>0</v>
      </c>
      <c r="Y171" s="3">
        <f t="shared" ca="1" si="49"/>
        <v>0</v>
      </c>
      <c r="Z171" s="3"/>
    </row>
    <row r="172" spans="1:28">
      <c r="C172" t="s">
        <v>648</v>
      </c>
      <c r="D172" s="1">
        <f ca="1">SUM(INDIRECT(CONCATENATE(D167,":",D168)))</f>
        <v>28962</v>
      </c>
      <c r="E172" s="1">
        <f t="shared" ref="E172:O172" ca="1" si="50">SUM(INDIRECT(CONCATENATE(E167,":",E168)))</f>
        <v>27387</v>
      </c>
      <c r="F172" s="1">
        <f t="shared" ca="1" si="50"/>
        <v>17215</v>
      </c>
      <c r="G172" s="5">
        <f t="shared" ca="1" si="50"/>
        <v>772</v>
      </c>
      <c r="H172" s="5">
        <f t="shared" ca="1" si="50"/>
        <v>884</v>
      </c>
      <c r="I172" s="3">
        <f t="shared" ca="1" si="50"/>
        <v>836.08813229999998</v>
      </c>
      <c r="J172" s="5">
        <f t="shared" ca="1" si="50"/>
        <v>1609</v>
      </c>
      <c r="K172" s="5">
        <f t="shared" ca="1" si="50"/>
        <v>674</v>
      </c>
      <c r="L172" s="3">
        <f t="shared" ca="1" si="50"/>
        <v>7.1693910081551069</v>
      </c>
      <c r="M172" s="3">
        <f t="shared" ca="1" si="50"/>
        <v>3.122124508443628</v>
      </c>
      <c r="N172" s="3">
        <f t="shared" ca="1" si="50"/>
        <v>240.54318860156513</v>
      </c>
      <c r="O172" s="3">
        <f t="shared" ca="1" si="50"/>
        <v>187.83699911199909</v>
      </c>
      <c r="P172" s="3">
        <f t="shared" ref="P172:R172" ca="1" si="51">SUM(INDIRECT(CONCATENATE(P167,":",P168)))</f>
        <v>2300</v>
      </c>
      <c r="Q172" s="3">
        <f t="shared" ca="1" si="51"/>
        <v>131</v>
      </c>
      <c r="R172" s="3">
        <f t="shared" ca="1" si="51"/>
        <v>2431</v>
      </c>
      <c r="S172" s="3">
        <f t="shared" ref="S172:T172" ca="1" si="52">SUM(INDIRECT(CONCATENATE(S167,":",S168)))</f>
        <v>615</v>
      </c>
      <c r="T172" s="3">
        <f t="shared" ca="1" si="52"/>
        <v>387</v>
      </c>
      <c r="U172" s="260"/>
      <c r="V172" s="260"/>
      <c r="W172" s="3">
        <f ca="1">SUM(INDIRECT(CONCATENATE(W167,":",W168)))</f>
        <v>293038.24821759254</v>
      </c>
      <c r="X172" s="3">
        <f t="shared" ref="X172:Y172" ca="1" si="53">SUM(INDIRECT(CONCATENATE(X167,":",X168)))</f>
        <v>802.84451566463713</v>
      </c>
      <c r="Y172" s="3">
        <f t="shared" ca="1" si="53"/>
        <v>743</v>
      </c>
      <c r="Z172" s="3"/>
    </row>
    <row r="173" spans="1:28">
      <c r="C173" t="s">
        <v>650</v>
      </c>
      <c r="D173" s="3">
        <f ca="1">AVERAGE(INDIRECT(CONCATENATE(D167,":",D168)))</f>
        <v>186.8516129032258</v>
      </c>
      <c r="E173" s="3">
        <f t="shared" ref="E173:O173" ca="1" si="54">AVERAGE(INDIRECT(CONCATENATE(E167,":",E168)))</f>
        <v>176.69032258064516</v>
      </c>
      <c r="F173" s="3">
        <f t="shared" ca="1" si="54"/>
        <v>215.1875</v>
      </c>
      <c r="G173" s="3">
        <f t="shared" ca="1" si="54"/>
        <v>4.9806451612903224</v>
      </c>
      <c r="H173" s="3">
        <f t="shared" ca="1" si="54"/>
        <v>5.7032258064516128</v>
      </c>
      <c r="I173" s="3">
        <f t="shared" ca="1" si="54"/>
        <v>5.3941169825806448</v>
      </c>
      <c r="J173" s="3">
        <f t="shared" ca="1" si="54"/>
        <v>10.380645161290323</v>
      </c>
      <c r="K173" s="3">
        <f t="shared" ca="1" si="54"/>
        <v>4.3483870967741938</v>
      </c>
      <c r="L173" s="3">
        <f t="shared" ca="1" si="54"/>
        <v>4.625413553648456E-2</v>
      </c>
      <c r="M173" s="3">
        <f t="shared" ca="1" si="54"/>
        <v>2.014273876415244E-2</v>
      </c>
      <c r="N173" s="3">
        <f t="shared" ca="1" si="54"/>
        <v>2.2272517463107881</v>
      </c>
      <c r="O173" s="3">
        <f t="shared" ca="1" si="54"/>
        <v>1.2118516071741876</v>
      </c>
      <c r="P173" s="3">
        <f t="shared" ref="P173:R173" ca="1" si="55">AVERAGE(INDIRECT(CONCATENATE(P167,":",P168)))</f>
        <v>14.838709677419354</v>
      </c>
      <c r="Q173" s="3">
        <f t="shared" ca="1" si="55"/>
        <v>0.84516129032258069</v>
      </c>
      <c r="R173" s="3">
        <f t="shared" ca="1" si="55"/>
        <v>15.683870967741935</v>
      </c>
      <c r="S173" s="3">
        <f t="shared" ref="S173:T173" ca="1" si="56">AVERAGE(INDIRECT(CONCATENATE(S167,":",S168)))</f>
        <v>3.967741935483871</v>
      </c>
      <c r="T173" s="3">
        <f t="shared" ca="1" si="56"/>
        <v>4.8375000000000004</v>
      </c>
      <c r="U173" s="260"/>
      <c r="V173" s="260"/>
      <c r="W173" s="3">
        <f ca="1">AVERAGE(INDIRECT(CONCATENATE(W167,":",W168)))</f>
        <v>1890.5693433393067</v>
      </c>
      <c r="X173" s="3">
        <f t="shared" ref="X173:Y173" ca="1" si="57">AVERAGE(INDIRECT(CONCATENATE(X167,":",X168)))</f>
        <v>5.1796420365460456</v>
      </c>
      <c r="Y173" s="3">
        <f t="shared" ca="1" si="57"/>
        <v>4.7935483870967746</v>
      </c>
      <c r="Z173" s="3"/>
    </row>
    <row r="174" spans="1:28">
      <c r="C174" s="84" t="s">
        <v>649</v>
      </c>
      <c r="D174" s="85">
        <f ca="1">COUNT(INDIRECT(CONCATENATE(D167,":",D168)))</f>
        <v>155</v>
      </c>
      <c r="E174" s="85">
        <f t="shared" ref="E174:O174" ca="1" si="58">COUNT(INDIRECT(CONCATENATE(E167,":",E168)))</f>
        <v>155</v>
      </c>
      <c r="F174" s="85">
        <f t="shared" ca="1" si="58"/>
        <v>80</v>
      </c>
      <c r="G174" s="91">
        <f t="shared" ca="1" si="58"/>
        <v>155</v>
      </c>
      <c r="H174" s="91">
        <f t="shared" ca="1" si="58"/>
        <v>155</v>
      </c>
      <c r="I174" s="86">
        <f t="shared" ca="1" si="58"/>
        <v>155</v>
      </c>
      <c r="J174" s="85">
        <f t="shared" ca="1" si="58"/>
        <v>155</v>
      </c>
      <c r="K174" s="85">
        <f t="shared" ca="1" si="58"/>
        <v>155</v>
      </c>
      <c r="L174" s="85">
        <f t="shared" ca="1" si="58"/>
        <v>155</v>
      </c>
      <c r="M174" s="85">
        <f t="shared" ca="1" si="58"/>
        <v>155</v>
      </c>
      <c r="N174" s="85">
        <f t="shared" ca="1" si="58"/>
        <v>108</v>
      </c>
      <c r="O174" s="85">
        <f t="shared" ca="1" si="58"/>
        <v>155</v>
      </c>
      <c r="P174" s="85">
        <f t="shared" ref="P174:R174" ca="1" si="59">COUNT(INDIRECT(CONCATENATE(P167,":",P168)))</f>
        <v>155</v>
      </c>
      <c r="Q174" s="85">
        <f t="shared" ca="1" si="59"/>
        <v>155</v>
      </c>
      <c r="R174" s="85">
        <f t="shared" ca="1" si="59"/>
        <v>155</v>
      </c>
      <c r="S174" s="85">
        <f t="shared" ref="S174:T174" ca="1" si="60">COUNT(INDIRECT(CONCATENATE(S167,":",S168)))</f>
        <v>155</v>
      </c>
      <c r="T174" s="85">
        <f t="shared" ca="1" si="60"/>
        <v>80</v>
      </c>
      <c r="U174" s="260"/>
      <c r="V174" s="260"/>
      <c r="W174" s="86">
        <f ca="1">COUNT(INDIRECT(CONCATENATE(W167,":",W168)))</f>
        <v>155</v>
      </c>
      <c r="X174" s="86">
        <f t="shared" ref="X174:Y174" ca="1" si="61">COUNT(INDIRECT(CONCATENATE(X167,":",X168)))</f>
        <v>155</v>
      </c>
      <c r="Y174" s="86">
        <f t="shared" ca="1" si="61"/>
        <v>155</v>
      </c>
      <c r="Z174" s="86"/>
    </row>
    <row r="175" spans="1:28">
      <c r="C175" s="4" t="s">
        <v>653</v>
      </c>
      <c r="D175" s="3">
        <f ca="1">MEDIAN(INDIRECT(CONCATENATE(D167,":",D168)))</f>
        <v>114</v>
      </c>
      <c r="E175" s="3">
        <f t="shared" ref="E175:O175" ca="1" si="62">MEDIAN(INDIRECT(CONCATENATE(E167,":",E168)))</f>
        <v>133</v>
      </c>
      <c r="F175" s="3">
        <f t="shared" ca="1" si="62"/>
        <v>156.5</v>
      </c>
      <c r="G175" s="3">
        <f t="shared" ca="1" si="62"/>
        <v>4</v>
      </c>
      <c r="H175" s="3">
        <f t="shared" ca="1" si="62"/>
        <v>5</v>
      </c>
      <c r="I175" s="3">
        <f t="shared" ca="1" si="62"/>
        <v>4.7045455</v>
      </c>
      <c r="J175" s="3">
        <f t="shared" ca="1" si="62"/>
        <v>3</v>
      </c>
      <c r="K175" s="3">
        <f t="shared" ca="1" si="62"/>
        <v>2</v>
      </c>
      <c r="L175" s="3">
        <f t="shared" ca="1" si="62"/>
        <v>2.34375E-2</v>
      </c>
      <c r="M175" s="3">
        <f t="shared" ca="1" si="62"/>
        <v>1.5228426395939087E-2</v>
      </c>
      <c r="N175" s="3">
        <f t="shared" ca="1" si="62"/>
        <v>2</v>
      </c>
      <c r="O175" s="3">
        <f t="shared" ca="1" si="62"/>
        <v>1</v>
      </c>
      <c r="P175" s="3">
        <f t="shared" ref="P175:R175" ca="1" si="63">MEDIAN(INDIRECT(CONCATENATE(P167,":",P168)))</f>
        <v>10</v>
      </c>
      <c r="Q175" s="3">
        <f t="shared" ca="1" si="63"/>
        <v>1</v>
      </c>
      <c r="R175" s="3">
        <f t="shared" ca="1" si="63"/>
        <v>12</v>
      </c>
      <c r="S175" s="3">
        <f t="shared" ref="S175:T175" ca="1" si="64">MEDIAN(INDIRECT(CONCATENATE(S167,":",S168)))</f>
        <v>3</v>
      </c>
      <c r="T175" s="3">
        <f t="shared" ca="1" si="64"/>
        <v>3</v>
      </c>
      <c r="U175" s="260"/>
      <c r="V175" s="260"/>
      <c r="W175" s="3">
        <f ca="1">MEDIAN(INDIRECT(CONCATENATE(W167,":",W168)))</f>
        <v>1240.1104398148163</v>
      </c>
      <c r="X175" s="3">
        <f t="shared" ref="X175:Y175" ca="1" si="65">MEDIAN(INDIRECT(CONCATENATE(X167,":",X168)))</f>
        <v>3.3975628488077159</v>
      </c>
      <c r="Y175" s="3">
        <f t="shared" ca="1" si="65"/>
        <v>3</v>
      </c>
      <c r="Z175" s="3"/>
    </row>
    <row r="176" spans="1:28">
      <c r="C176" s="4" t="s">
        <v>654</v>
      </c>
      <c r="D176" s="3">
        <f ca="1">STDEVP(INDIRECT(CONCATENATE(D167,":",D168)))</f>
        <v>164.23483554677421</v>
      </c>
      <c r="E176" s="3">
        <f t="shared" ref="E176:O176" ca="1" si="66">STDEVP(INDIRECT(CONCATENATE(E167,":",E168)))</f>
        <v>139.66524807285018</v>
      </c>
      <c r="F176" s="3">
        <f t="shared" ca="1" si="66"/>
        <v>142.54219495907168</v>
      </c>
      <c r="G176" s="3">
        <f t="shared" ca="1" si="66"/>
        <v>2.9848455252447086</v>
      </c>
      <c r="H176" s="3">
        <f t="shared" ca="1" si="66"/>
        <v>3.6139053909611274</v>
      </c>
      <c r="I176" s="3">
        <f ca="1">STDEVP(INDIRECT(CONCATENATE(I167,":",I168)))</f>
        <v>3.0927747012501352</v>
      </c>
      <c r="J176" s="3">
        <f t="shared" ca="1" si="66"/>
        <v>16.67034104484695</v>
      </c>
      <c r="K176" s="3">
        <f t="shared" ca="1" si="66"/>
        <v>6.4882957137842387</v>
      </c>
      <c r="L176" s="3">
        <f t="shared" ca="1" si="66"/>
        <v>6.0892013417372645E-2</v>
      </c>
      <c r="M176" s="3">
        <f t="shared" ca="1" si="66"/>
        <v>2.2441622370548198E-2</v>
      </c>
      <c r="N176" s="3">
        <f t="shared" ca="1" si="66"/>
        <v>1.3206096567020054</v>
      </c>
      <c r="O176" s="3">
        <f t="shared" ca="1" si="66"/>
        <v>0.7483712822491897</v>
      </c>
      <c r="P176" s="3">
        <f t="shared" ref="P176:R176" ca="1" si="67">STDEVP(INDIRECT(CONCATENATE(P167,":",P168)))</f>
        <v>4.9973978660740865</v>
      </c>
      <c r="Q176" s="3">
        <f t="shared" ca="1" si="67"/>
        <v>0.65394027036973212</v>
      </c>
      <c r="R176" s="3">
        <f t="shared" ca="1" si="67"/>
        <v>5.1989513070453057</v>
      </c>
      <c r="S176" s="3">
        <f t="shared" ref="S176:T176" ca="1" si="68">STDEVP(INDIRECT(CONCATENATE(S167,":",S168)))</f>
        <v>3.3261803237807075</v>
      </c>
      <c r="T176" s="3">
        <f t="shared" ca="1" si="68"/>
        <v>3.4620938389939693</v>
      </c>
      <c r="U176" s="260"/>
      <c r="V176" s="260"/>
      <c r="W176" s="3">
        <f ca="1">STDEVP(INDIRECT(CONCATENATE(W167,":",W168)))</f>
        <v>1676.7014359126244</v>
      </c>
      <c r="X176" s="3">
        <f t="shared" ref="X176:Y176" ca="1" si="69">STDEVP(INDIRECT(CONCATENATE(X167,":",X168)))</f>
        <v>4.5937025641441762</v>
      </c>
      <c r="Y176" s="3">
        <f t="shared" ca="1" si="69"/>
        <v>4.6207062359152884</v>
      </c>
      <c r="Z176" s="3"/>
    </row>
    <row r="177" spans="3:26">
      <c r="C177" s="4" t="s">
        <v>655</v>
      </c>
      <c r="D177" s="3">
        <f ca="1">MODE(INDIRECT(CONCATENATE(D167,":",D168)))</f>
        <v>396</v>
      </c>
      <c r="E177" s="3">
        <f t="shared" ref="E177:O177" ca="1" si="70">MODE(INDIRECT(CONCATENATE(E167,":",E168)))</f>
        <v>0</v>
      </c>
      <c r="F177" s="3">
        <f t="shared" ca="1" si="70"/>
        <v>92</v>
      </c>
      <c r="G177" s="3">
        <f t="shared" ca="1" si="70"/>
        <v>3</v>
      </c>
      <c r="H177" s="3">
        <f t="shared" ca="1" si="70"/>
        <v>3</v>
      </c>
      <c r="I177" s="3">
        <f t="shared" ca="1" si="70"/>
        <v>3</v>
      </c>
      <c r="J177" s="3">
        <f t="shared" ca="1" si="70"/>
        <v>0</v>
      </c>
      <c r="K177" s="3">
        <f t="shared" ca="1" si="70"/>
        <v>0</v>
      </c>
      <c r="L177" s="3">
        <f t="shared" ca="1" si="70"/>
        <v>0</v>
      </c>
      <c r="M177" s="3">
        <f t="shared" ca="1" si="70"/>
        <v>0</v>
      </c>
      <c r="N177" s="3">
        <f t="shared" ca="1" si="70"/>
        <v>1</v>
      </c>
      <c r="O177" s="3">
        <f t="shared" ca="1" si="70"/>
        <v>1</v>
      </c>
      <c r="P177" s="3">
        <f t="shared" ref="P177:R177" ca="1" si="71">MODE(INDIRECT(CONCATENATE(P167,":",P168)))</f>
        <v>10</v>
      </c>
      <c r="Q177" s="3">
        <f t="shared" ca="1" si="71"/>
        <v>1</v>
      </c>
      <c r="R177" s="3">
        <f t="shared" ca="1" si="71"/>
        <v>21</v>
      </c>
      <c r="S177" s="3">
        <f t="shared" ref="S177:T177" ca="1" si="72">MODE(INDIRECT(CONCATENATE(S167,":",S168)))</f>
        <v>4</v>
      </c>
      <c r="T177" s="3">
        <f t="shared" ca="1" si="72"/>
        <v>3</v>
      </c>
      <c r="U177" s="260"/>
      <c r="V177" s="260"/>
      <c r="W177" s="3">
        <f ca="1">MODE(INDIRECT(CONCATENATE(W167,":",W168)))</f>
        <v>4018.8166203703731</v>
      </c>
      <c r="X177" s="3">
        <f t="shared" ref="X177:Y177" ca="1" si="73">MODE(INDIRECT(CONCATENATE(X167,":",X168)))</f>
        <v>11.010456494165405</v>
      </c>
      <c r="Y177" s="3">
        <f t="shared" ca="1" si="73"/>
        <v>0</v>
      </c>
      <c r="Z177" s="3"/>
    </row>
  </sheetData>
  <pageMargins left="0.7" right="0.7" top="0.75" bottom="0.75" header="0.3" footer="0.3"/>
  <ignoredErrors>
    <ignoredError sqref="B9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3"/>
  <sheetViews>
    <sheetView topLeftCell="C7" zoomScale="50" zoomScaleNormal="50" workbookViewId="0">
      <selection activeCell="C7" sqref="C7"/>
    </sheetView>
  </sheetViews>
  <sheetFormatPr defaultRowHeight="15"/>
  <cols>
    <col min="1" max="2" width="10.5703125" style="260" bestFit="1" customWidth="1"/>
    <col min="3" max="3" width="31" bestFit="1" customWidth="1"/>
    <col min="4" max="4" width="8.5703125" bestFit="1" customWidth="1"/>
    <col min="7" max="8" width="18" bestFit="1" customWidth="1"/>
    <col min="9" max="9" width="15.140625" bestFit="1" customWidth="1"/>
    <col min="10" max="10" width="13.42578125" bestFit="1" customWidth="1"/>
    <col min="11" max="11" width="14.7109375" bestFit="1" customWidth="1"/>
    <col min="12" max="12" width="9.140625" style="4"/>
    <col min="13" max="13" width="11.5703125" bestFit="1" customWidth="1"/>
    <col min="14" max="14" width="15.140625" bestFit="1" customWidth="1"/>
    <col min="15" max="15" width="11.7109375" bestFit="1" customWidth="1"/>
    <col min="21" max="22" width="10.85546875" bestFit="1" customWidth="1"/>
    <col min="24" max="24" width="14.140625" bestFit="1" customWidth="1"/>
    <col min="25" max="26" width="14.140625" style="261" customWidth="1"/>
    <col min="27" max="28" width="14.140625" style="340" customWidth="1"/>
    <col min="30" max="30" width="14.140625" bestFit="1" customWidth="1"/>
    <col min="31" max="31" width="12.7109375" bestFit="1" customWidth="1"/>
    <col min="32" max="32" width="9.140625" customWidth="1"/>
    <col min="33" max="33" width="11.7109375" customWidth="1"/>
    <col min="34" max="34" width="14.28515625" customWidth="1"/>
    <col min="36" max="36" width="18.85546875" customWidth="1"/>
    <col min="37" max="37" width="14.140625" customWidth="1"/>
    <col min="39" max="39" width="11.5703125" customWidth="1"/>
    <col min="40" max="40" width="14.140625" customWidth="1"/>
    <col min="42" max="42" width="15.28515625" bestFit="1" customWidth="1"/>
    <col min="43" max="43" width="14.140625" customWidth="1"/>
  </cols>
  <sheetData>
    <row r="1" spans="1:33">
      <c r="C1" s="96" t="s">
        <v>651</v>
      </c>
      <c r="D1" s="97">
        <v>11</v>
      </c>
      <c r="E1" s="1"/>
      <c r="F1" s="1"/>
      <c r="I1" s="2" t="s">
        <v>0</v>
      </c>
      <c r="J1" s="1"/>
      <c r="K1" s="3"/>
      <c r="M1" s="4"/>
      <c r="N1" s="4"/>
      <c r="O1" s="3"/>
      <c r="P1" s="5"/>
      <c r="Q1" s="5"/>
      <c r="R1" s="6" t="s">
        <v>1</v>
      </c>
      <c r="S1" s="7"/>
      <c r="T1" s="38" t="s">
        <v>119</v>
      </c>
      <c r="U1" s="39" t="s">
        <v>120</v>
      </c>
      <c r="V1" s="132" t="s">
        <v>121</v>
      </c>
      <c r="W1" s="130" t="s">
        <v>119</v>
      </c>
      <c r="Y1" s="348" t="s">
        <v>879</v>
      </c>
      <c r="AA1" s="340" t="s">
        <v>858</v>
      </c>
      <c r="AC1" s="134" t="s">
        <v>666</v>
      </c>
      <c r="AD1" s="134" t="s">
        <v>667</v>
      </c>
      <c r="AE1" s="137" t="s">
        <v>670</v>
      </c>
      <c r="AG1" s="139" t="s">
        <v>673</v>
      </c>
    </row>
    <row r="2" spans="1:33">
      <c r="C2" s="96" t="s">
        <v>652</v>
      </c>
      <c r="D2" s="97">
        <v>81</v>
      </c>
      <c r="E2" s="1"/>
      <c r="F2" s="1"/>
      <c r="I2" t="s">
        <v>2</v>
      </c>
      <c r="J2" s="1">
        <v>5</v>
      </c>
      <c r="K2" s="3"/>
      <c r="M2" s="4"/>
      <c r="N2" s="4"/>
      <c r="O2" s="3"/>
      <c r="P2" s="8" t="s">
        <v>3</v>
      </c>
      <c r="Q2" s="9" t="s">
        <v>4</v>
      </c>
      <c r="R2" s="10">
        <v>10</v>
      </c>
      <c r="S2" s="7" t="s">
        <v>5</v>
      </c>
      <c r="T2" s="1">
        <v>10</v>
      </c>
      <c r="U2" s="40">
        <f>T2/$T$8</f>
        <v>0.14084507042253522</v>
      </c>
      <c r="V2" s="133">
        <f>U2+U5</f>
        <v>0.16901408450704225</v>
      </c>
      <c r="W2" s="129">
        <f>T2+T5</f>
        <v>12</v>
      </c>
      <c r="Y2" s="348" t="s">
        <v>877</v>
      </c>
      <c r="Z2" s="4">
        <f ca="1">W86</f>
        <v>3248.0407175925866</v>
      </c>
      <c r="AA2" s="340">
        <v>10</v>
      </c>
      <c r="AB2" s="340">
        <v>5</v>
      </c>
      <c r="AC2" s="135">
        <v>0</v>
      </c>
      <c r="AD2" s="135">
        <v>0</v>
      </c>
      <c r="AE2" s="135">
        <v>0</v>
      </c>
      <c r="AG2" s="135">
        <v>1</v>
      </c>
    </row>
    <row r="3" spans="1:33">
      <c r="D3" s="1"/>
      <c r="E3" s="1"/>
      <c r="F3" s="1"/>
      <c r="I3" s="4" t="s">
        <v>6</v>
      </c>
      <c r="J3" s="3">
        <v>0</v>
      </c>
      <c r="K3" s="3"/>
      <c r="M3" s="4"/>
      <c r="N3" s="4"/>
      <c r="O3" s="3"/>
      <c r="P3" s="8" t="s">
        <v>7</v>
      </c>
      <c r="Q3" s="9" t="s">
        <v>8</v>
      </c>
      <c r="R3" s="10">
        <v>11</v>
      </c>
      <c r="S3" s="7" t="s">
        <v>9</v>
      </c>
      <c r="T3" s="1">
        <v>9</v>
      </c>
      <c r="U3" s="40">
        <f t="shared" ref="U3:U8" si="0">T3/$T$8</f>
        <v>0.12676056338028169</v>
      </c>
      <c r="V3" s="133">
        <f>U3+U6</f>
        <v>0.76056338028169024</v>
      </c>
      <c r="W3" s="129">
        <f>T3+T6</f>
        <v>54</v>
      </c>
      <c r="Y3" s="348" t="s">
        <v>878</v>
      </c>
      <c r="Z3" s="4">
        <f ca="1">X86</f>
        <v>8.8987416920344842</v>
      </c>
      <c r="AA3" s="340">
        <v>11</v>
      </c>
      <c r="AB3" s="340">
        <v>4</v>
      </c>
      <c r="AC3" s="134">
        <v>1</v>
      </c>
      <c r="AD3" s="134">
        <v>14</v>
      </c>
      <c r="AE3" s="134">
        <v>1</v>
      </c>
      <c r="AG3" s="135">
        <f>AD3-AC3+1</f>
        <v>14</v>
      </c>
    </row>
    <row r="4" spans="1:33">
      <c r="D4" s="1"/>
      <c r="E4" s="1"/>
      <c r="F4" s="1"/>
      <c r="I4" t="s">
        <v>10</v>
      </c>
      <c r="J4" s="1">
        <v>0.1</v>
      </c>
      <c r="K4" s="3"/>
      <c r="M4" s="4"/>
      <c r="N4" s="4"/>
      <c r="O4" s="3"/>
      <c r="P4" s="5"/>
      <c r="Q4" s="9" t="s">
        <v>11</v>
      </c>
      <c r="R4" s="10">
        <v>12</v>
      </c>
      <c r="S4" s="7" t="s">
        <v>12</v>
      </c>
      <c r="T4" s="1">
        <v>2</v>
      </c>
      <c r="U4" s="40">
        <f t="shared" si="0"/>
        <v>2.8169014084507043E-2</v>
      </c>
      <c r="V4" s="133">
        <f>U4+U7</f>
        <v>7.0422535211267609E-2</v>
      </c>
      <c r="W4" s="129">
        <f>T4+T7</f>
        <v>5</v>
      </c>
      <c r="AA4" s="340">
        <v>12</v>
      </c>
      <c r="AB4" s="340">
        <v>3</v>
      </c>
      <c r="AC4" s="134">
        <v>15</v>
      </c>
      <c r="AD4" s="134">
        <v>53</v>
      </c>
      <c r="AE4" s="134">
        <v>2</v>
      </c>
      <c r="AG4" s="135">
        <f t="shared" ref="AG4:AG11" si="1">AD4-AC4+1</f>
        <v>39</v>
      </c>
    </row>
    <row r="5" spans="1:33">
      <c r="D5" s="1"/>
      <c r="E5" s="1"/>
      <c r="F5" s="1"/>
      <c r="I5" s="4"/>
      <c r="J5" s="1"/>
      <c r="K5" s="3"/>
      <c r="M5" s="4"/>
      <c r="N5" s="4"/>
      <c r="O5" s="3"/>
      <c r="P5" s="5"/>
      <c r="Q5" s="5"/>
      <c r="R5" s="10">
        <v>20</v>
      </c>
      <c r="S5" s="7" t="s">
        <v>13</v>
      </c>
      <c r="T5" s="1">
        <v>2</v>
      </c>
      <c r="U5" s="40">
        <f t="shared" si="0"/>
        <v>2.8169014084507043E-2</v>
      </c>
      <c r="AA5" s="340">
        <v>20</v>
      </c>
      <c r="AB5" s="340">
        <v>2</v>
      </c>
      <c r="AC5" s="134">
        <v>54</v>
      </c>
      <c r="AD5" s="134">
        <v>96</v>
      </c>
      <c r="AE5" s="134">
        <v>3</v>
      </c>
      <c r="AG5" s="135">
        <f t="shared" si="1"/>
        <v>43</v>
      </c>
    </row>
    <row r="6" spans="1:33">
      <c r="D6" s="1"/>
      <c r="E6" s="1"/>
      <c r="F6" s="1"/>
      <c r="I6" s="4"/>
      <c r="J6" s="1"/>
      <c r="K6" s="3"/>
      <c r="M6" s="4"/>
      <c r="N6" s="4"/>
      <c r="O6" s="3"/>
      <c r="P6" s="5"/>
      <c r="Q6" s="5"/>
      <c r="R6" s="10">
        <v>21</v>
      </c>
      <c r="S6" s="7" t="s">
        <v>14</v>
      </c>
      <c r="T6" s="1">
        <v>45</v>
      </c>
      <c r="U6" s="40">
        <f t="shared" si="0"/>
        <v>0.63380281690140849</v>
      </c>
      <c r="AA6" s="340">
        <v>21</v>
      </c>
      <c r="AB6" s="340">
        <v>1</v>
      </c>
      <c r="AC6" s="134">
        <v>97</v>
      </c>
      <c r="AD6" s="134">
        <v>141</v>
      </c>
      <c r="AE6" s="134">
        <v>4</v>
      </c>
      <c r="AG6" s="135">
        <f t="shared" si="1"/>
        <v>45</v>
      </c>
    </row>
    <row r="7" spans="1:33">
      <c r="D7" s="1"/>
      <c r="E7" s="1"/>
      <c r="F7" s="1"/>
      <c r="I7" s="4"/>
      <c r="J7" s="1"/>
      <c r="K7" s="3"/>
      <c r="M7" s="4"/>
      <c r="N7" s="4"/>
      <c r="O7" s="3"/>
      <c r="P7" s="5"/>
      <c r="Q7" s="5"/>
      <c r="R7" s="10">
        <v>22</v>
      </c>
      <c r="S7" s="7" t="s">
        <v>15</v>
      </c>
      <c r="T7" s="41">
        <v>3</v>
      </c>
      <c r="U7" s="42">
        <f t="shared" si="0"/>
        <v>4.2253521126760563E-2</v>
      </c>
      <c r="V7" s="43"/>
      <c r="W7" s="43"/>
      <c r="AA7" s="340">
        <v>22</v>
      </c>
      <c r="AB7" s="340">
        <v>0</v>
      </c>
      <c r="AC7" s="134">
        <v>142</v>
      </c>
      <c r="AD7" s="134">
        <v>191</v>
      </c>
      <c r="AE7" s="134">
        <v>5</v>
      </c>
      <c r="AG7" s="135">
        <f t="shared" si="1"/>
        <v>50</v>
      </c>
    </row>
    <row r="8" spans="1:33">
      <c r="A8" s="240" t="s">
        <v>825</v>
      </c>
      <c r="B8" s="240"/>
      <c r="I8" s="4"/>
      <c r="L8"/>
      <c r="T8" s="1">
        <f>SUM(T2:T7)</f>
        <v>71</v>
      </c>
      <c r="U8" s="40">
        <f t="shared" si="0"/>
        <v>1</v>
      </c>
      <c r="W8" s="131">
        <f>SUM(W2:W4)</f>
        <v>71</v>
      </c>
      <c r="AC8" s="134">
        <v>192</v>
      </c>
      <c r="AD8" s="134">
        <v>236</v>
      </c>
      <c r="AE8" s="134">
        <v>6</v>
      </c>
      <c r="AG8" s="135">
        <f t="shared" si="1"/>
        <v>45</v>
      </c>
    </row>
    <row r="9" spans="1:33">
      <c r="A9" s="240"/>
      <c r="B9" s="240"/>
      <c r="AC9" s="134">
        <v>237</v>
      </c>
      <c r="AD9" s="134">
        <v>254</v>
      </c>
      <c r="AE9" s="134">
        <v>7</v>
      </c>
      <c r="AG9" s="135">
        <f t="shared" si="1"/>
        <v>18</v>
      </c>
    </row>
    <row r="10" spans="1:33">
      <c r="A10" s="240" t="s">
        <v>820</v>
      </c>
      <c r="B10" s="240" t="s">
        <v>821</v>
      </c>
      <c r="C10" s="11" t="s">
        <v>16</v>
      </c>
      <c r="D10" s="12" t="s">
        <v>17</v>
      </c>
      <c r="E10" s="12" t="s">
        <v>18</v>
      </c>
      <c r="F10" s="12" t="s">
        <v>19</v>
      </c>
      <c r="G10" s="13" t="s">
        <v>660</v>
      </c>
      <c r="H10" s="13" t="s">
        <v>661</v>
      </c>
      <c r="I10" s="14" t="s">
        <v>662</v>
      </c>
      <c r="J10" s="12" t="s">
        <v>663</v>
      </c>
      <c r="K10" s="15" t="s">
        <v>664</v>
      </c>
      <c r="L10" s="16" t="s">
        <v>25</v>
      </c>
      <c r="M10" s="16" t="s">
        <v>26</v>
      </c>
      <c r="N10" s="16" t="s">
        <v>27</v>
      </c>
      <c r="O10" s="15" t="s">
        <v>28</v>
      </c>
      <c r="P10" s="17" t="s">
        <v>665</v>
      </c>
      <c r="Q10" s="17" t="s">
        <v>659</v>
      </c>
      <c r="R10" s="17" t="s">
        <v>29</v>
      </c>
      <c r="S10" s="12" t="s">
        <v>671</v>
      </c>
      <c r="T10" s="12" t="s">
        <v>672</v>
      </c>
      <c r="U10" s="274" t="s">
        <v>820</v>
      </c>
      <c r="V10" s="274" t="s">
        <v>821</v>
      </c>
      <c r="W10" s="11" t="s">
        <v>822</v>
      </c>
      <c r="X10" s="11" t="s">
        <v>823</v>
      </c>
      <c r="Y10" s="11" t="s">
        <v>824</v>
      </c>
      <c r="Z10" s="11" t="s">
        <v>876</v>
      </c>
      <c r="AA10" s="354" t="s">
        <v>899</v>
      </c>
      <c r="AC10" s="134">
        <v>255</v>
      </c>
      <c r="AD10" s="134">
        <v>282</v>
      </c>
      <c r="AE10" s="134">
        <v>8</v>
      </c>
      <c r="AG10" s="135">
        <f t="shared" si="1"/>
        <v>28</v>
      </c>
    </row>
    <row r="11" spans="1:33">
      <c r="A11" s="262">
        <v>39427.411064814813</v>
      </c>
      <c r="B11" s="262">
        <v>39427.411064814813</v>
      </c>
      <c r="C11" s="19" t="s">
        <v>345</v>
      </c>
      <c r="D11" s="19">
        <v>1</v>
      </c>
      <c r="E11" s="19">
        <v>171</v>
      </c>
      <c r="F11" s="19">
        <v>171</v>
      </c>
      <c r="G11" s="19">
        <v>7</v>
      </c>
      <c r="H11" s="19">
        <v>7</v>
      </c>
      <c r="I11" s="21">
        <v>7</v>
      </c>
      <c r="J11" s="71">
        <v>0</v>
      </c>
      <c r="K11" s="72">
        <v>0</v>
      </c>
      <c r="L11" s="52">
        <v>0</v>
      </c>
      <c r="M11" s="53">
        <v>0</v>
      </c>
      <c r="N11" s="54"/>
      <c r="O11" s="21">
        <f t="shared" ref="O11:O74" si="2">H11/G11</f>
        <v>1</v>
      </c>
      <c r="P11" s="23">
        <f t="shared" ref="P11:P74" si="3">IF(ISNUMBER(F11),10,20)</f>
        <v>10</v>
      </c>
      <c r="Q11" s="23">
        <f t="shared" ref="Q11:Q74" si="4">IF(AND(J11&gt;$J$2,L11&gt;$J$4),2,(IF(J11&gt;$J$3,1,0)))</f>
        <v>0</v>
      </c>
      <c r="R11" s="23">
        <f t="shared" ref="R11:R74" si="5">P11+Q11</f>
        <v>10</v>
      </c>
      <c r="S11" s="23">
        <f>VLOOKUP(E11,$AC$2:$AE$11,3,TRUE)</f>
        <v>5</v>
      </c>
      <c r="T11" s="23">
        <f>VLOOKUP(F11,$AC$2:$AE$11,3,TRUE)</f>
        <v>5</v>
      </c>
      <c r="U11" s="271">
        <v>39427.411064814813</v>
      </c>
      <c r="V11" s="271">
        <v>39427.411064814813</v>
      </c>
      <c r="W11" s="266">
        <f>V11-U11</f>
        <v>0</v>
      </c>
      <c r="X11" s="21">
        <f>W11/365</f>
        <v>0</v>
      </c>
      <c r="Y11" s="266">
        <f>TRUNC(X11)</f>
        <v>0</v>
      </c>
      <c r="Z11" s="345">
        <f ca="1">X11/$Z$3</f>
        <v>0</v>
      </c>
      <c r="AA11" s="266">
        <f>LOOKUP(R11,$AA$2:$AB$7)</f>
        <v>5</v>
      </c>
      <c r="AC11" s="134">
        <v>283</v>
      </c>
      <c r="AD11" s="134">
        <v>322</v>
      </c>
      <c r="AE11" s="134">
        <v>9</v>
      </c>
      <c r="AG11" s="140">
        <f t="shared" si="1"/>
        <v>40</v>
      </c>
    </row>
    <row r="12" spans="1:33">
      <c r="A12" s="262">
        <v>38153.638078703705</v>
      </c>
      <c r="B12" s="262">
        <v>38474.338634259257</v>
      </c>
      <c r="C12" s="19" t="s">
        <v>346</v>
      </c>
      <c r="D12" s="19">
        <v>35</v>
      </c>
      <c r="E12" s="19">
        <v>20</v>
      </c>
      <c r="F12" s="19">
        <v>54</v>
      </c>
      <c r="G12" s="19">
        <v>2</v>
      </c>
      <c r="H12" s="19">
        <v>2</v>
      </c>
      <c r="I12" s="21">
        <v>2</v>
      </c>
      <c r="J12" s="19">
        <v>0</v>
      </c>
      <c r="K12" s="19">
        <v>0</v>
      </c>
      <c r="L12" s="52">
        <v>0</v>
      </c>
      <c r="M12" s="53">
        <v>0</v>
      </c>
      <c r="N12" s="54"/>
      <c r="O12" s="21">
        <f t="shared" si="2"/>
        <v>1</v>
      </c>
      <c r="P12" s="23">
        <f t="shared" si="3"/>
        <v>10</v>
      </c>
      <c r="Q12" s="23">
        <f t="shared" si="4"/>
        <v>0</v>
      </c>
      <c r="R12" s="23">
        <f t="shared" si="5"/>
        <v>10</v>
      </c>
      <c r="S12" s="23">
        <f t="shared" ref="S12:S75" si="6">VLOOKUP(E12,$AC$2:$AE$11,3,TRUE)</f>
        <v>2</v>
      </c>
      <c r="T12" s="23">
        <f t="shared" ref="T12:T31" si="7">VLOOKUP(F12,$AC$2:$AE$11,3,TRUE)</f>
        <v>3</v>
      </c>
      <c r="U12" s="271">
        <v>38153.638078703705</v>
      </c>
      <c r="V12" s="271">
        <v>38474.338634259257</v>
      </c>
      <c r="W12" s="266">
        <f t="shared" ref="W12:W75" si="8">V12-U12</f>
        <v>320.70055555555155</v>
      </c>
      <c r="X12" s="21">
        <f t="shared" ref="X12:X75" si="9">W12/365</f>
        <v>0.87863165905630558</v>
      </c>
      <c r="Y12" s="266">
        <f t="shared" ref="Y12:Y75" si="10">TRUNC(X12)</f>
        <v>0</v>
      </c>
      <c r="Z12" s="345">
        <f t="shared" ref="Z12:Z75" ca="1" si="11">X12/$Z$3</f>
        <v>9.8736617992046416E-2</v>
      </c>
      <c r="AA12" s="266">
        <f t="shared" ref="AA12:AA75" si="12">LOOKUP(R12,$AA$2:$AB$7)</f>
        <v>5</v>
      </c>
    </row>
    <row r="13" spans="1:33">
      <c r="A13" s="262">
        <v>37725.965740740743</v>
      </c>
      <c r="B13" s="262">
        <v>38498.433055555557</v>
      </c>
      <c r="C13" s="19" t="s">
        <v>347</v>
      </c>
      <c r="D13" s="19">
        <v>62</v>
      </c>
      <c r="E13" s="19">
        <v>0</v>
      </c>
      <c r="F13" s="19">
        <v>61</v>
      </c>
      <c r="G13" s="19">
        <v>2</v>
      </c>
      <c r="H13" s="19">
        <v>2</v>
      </c>
      <c r="I13" s="21">
        <v>2</v>
      </c>
      <c r="J13" s="19">
        <v>0</v>
      </c>
      <c r="K13" s="19">
        <v>0</v>
      </c>
      <c r="L13" s="52">
        <v>0</v>
      </c>
      <c r="M13" s="53">
        <v>0</v>
      </c>
      <c r="N13" s="54"/>
      <c r="O13" s="21">
        <f t="shared" si="2"/>
        <v>1</v>
      </c>
      <c r="P13" s="23">
        <f t="shared" si="3"/>
        <v>10</v>
      </c>
      <c r="Q13" s="23">
        <f t="shared" si="4"/>
        <v>0</v>
      </c>
      <c r="R13" s="23">
        <f t="shared" si="5"/>
        <v>10</v>
      </c>
      <c r="S13" s="23">
        <f t="shared" si="6"/>
        <v>0</v>
      </c>
      <c r="T13" s="23">
        <f t="shared" si="7"/>
        <v>3</v>
      </c>
      <c r="U13" s="271">
        <v>37725.965740740743</v>
      </c>
      <c r="V13" s="271">
        <v>38498.433055555557</v>
      </c>
      <c r="W13" s="266">
        <f t="shared" si="8"/>
        <v>772.46731481481402</v>
      </c>
      <c r="X13" s="21">
        <f t="shared" si="9"/>
        <v>2.1163488077118191</v>
      </c>
      <c r="Y13" s="266">
        <f t="shared" si="10"/>
        <v>2</v>
      </c>
      <c r="Z13" s="345">
        <f t="shared" ca="1" si="11"/>
        <v>0.23782562534725812</v>
      </c>
      <c r="AA13" s="266">
        <f t="shared" si="12"/>
        <v>5</v>
      </c>
    </row>
    <row r="14" spans="1:33">
      <c r="A14" s="262">
        <v>40918.960451388892</v>
      </c>
      <c r="B14" s="262">
        <v>40918.960451388892</v>
      </c>
      <c r="C14" s="19" t="s">
        <v>348</v>
      </c>
      <c r="D14" s="19">
        <v>1</v>
      </c>
      <c r="E14" s="19">
        <v>317</v>
      </c>
      <c r="F14" s="19">
        <v>317</v>
      </c>
      <c r="G14" s="19">
        <v>4</v>
      </c>
      <c r="H14" s="19">
        <v>4</v>
      </c>
      <c r="I14" s="21">
        <v>4</v>
      </c>
      <c r="J14" s="19">
        <v>0</v>
      </c>
      <c r="K14" s="19">
        <v>0</v>
      </c>
      <c r="L14" s="52">
        <v>0</v>
      </c>
      <c r="M14" s="53">
        <v>0</v>
      </c>
      <c r="N14" s="54"/>
      <c r="O14" s="21">
        <f t="shared" si="2"/>
        <v>1</v>
      </c>
      <c r="P14" s="23">
        <f t="shared" si="3"/>
        <v>10</v>
      </c>
      <c r="Q14" s="23">
        <f t="shared" si="4"/>
        <v>0</v>
      </c>
      <c r="R14" s="23">
        <f t="shared" si="5"/>
        <v>10</v>
      </c>
      <c r="S14" s="23">
        <f t="shared" si="6"/>
        <v>9</v>
      </c>
      <c r="T14" s="23">
        <f t="shared" si="7"/>
        <v>9</v>
      </c>
      <c r="U14" s="271">
        <v>40918.960451388892</v>
      </c>
      <c r="V14" s="271">
        <v>40918.960451388892</v>
      </c>
      <c r="W14" s="266">
        <f t="shared" si="8"/>
        <v>0</v>
      </c>
      <c r="X14" s="21">
        <f t="shared" si="9"/>
        <v>0</v>
      </c>
      <c r="Y14" s="266">
        <f t="shared" si="10"/>
        <v>0</v>
      </c>
      <c r="Z14" s="345">
        <f t="shared" ca="1" si="11"/>
        <v>0</v>
      </c>
      <c r="AA14" s="266">
        <f t="shared" si="12"/>
        <v>5</v>
      </c>
    </row>
    <row r="15" spans="1:33">
      <c r="A15" s="262">
        <v>40754.645844907405</v>
      </c>
      <c r="B15" s="262">
        <v>40814.756111111114</v>
      </c>
      <c r="C15" s="19" t="s">
        <v>349</v>
      </c>
      <c r="D15" s="19">
        <v>3</v>
      </c>
      <c r="E15" s="19">
        <v>294</v>
      </c>
      <c r="F15" s="19">
        <v>300</v>
      </c>
      <c r="G15" s="19">
        <v>2</v>
      </c>
      <c r="H15" s="19">
        <v>2</v>
      </c>
      <c r="I15" s="21">
        <v>2</v>
      </c>
      <c r="J15" s="19">
        <v>0</v>
      </c>
      <c r="K15" s="19">
        <v>0</v>
      </c>
      <c r="L15" s="52">
        <v>0</v>
      </c>
      <c r="M15" s="53">
        <v>0</v>
      </c>
      <c r="N15" s="54"/>
      <c r="O15" s="21">
        <f t="shared" si="2"/>
        <v>1</v>
      </c>
      <c r="P15" s="23">
        <f t="shared" si="3"/>
        <v>10</v>
      </c>
      <c r="Q15" s="23">
        <f t="shared" si="4"/>
        <v>0</v>
      </c>
      <c r="R15" s="23">
        <f t="shared" si="5"/>
        <v>10</v>
      </c>
      <c r="S15" s="23">
        <f t="shared" si="6"/>
        <v>9</v>
      </c>
      <c r="T15" s="23">
        <f t="shared" si="7"/>
        <v>9</v>
      </c>
      <c r="U15" s="271">
        <v>40754.645844907405</v>
      </c>
      <c r="V15" s="271">
        <v>40814.756111111114</v>
      </c>
      <c r="W15" s="266">
        <f t="shared" si="8"/>
        <v>60.110266203708306</v>
      </c>
      <c r="X15" s="21">
        <f t="shared" si="9"/>
        <v>0.16468566083207756</v>
      </c>
      <c r="Y15" s="266">
        <f t="shared" si="10"/>
        <v>0</v>
      </c>
      <c r="Z15" s="345">
        <f t="shared" ca="1" si="11"/>
        <v>1.8506623355467478E-2</v>
      </c>
      <c r="AA15" s="266">
        <f t="shared" si="12"/>
        <v>5</v>
      </c>
    </row>
    <row r="16" spans="1:33">
      <c r="A16" s="262">
        <v>40754.645844907405</v>
      </c>
      <c r="B16" s="262">
        <v>40814.756111111114</v>
      </c>
      <c r="C16" s="19" t="s">
        <v>350</v>
      </c>
      <c r="D16" s="19">
        <v>3</v>
      </c>
      <c r="E16" s="19">
        <v>294</v>
      </c>
      <c r="F16" s="19">
        <v>300</v>
      </c>
      <c r="G16" s="19">
        <v>3</v>
      </c>
      <c r="H16" s="19">
        <v>3</v>
      </c>
      <c r="I16" s="21">
        <v>3</v>
      </c>
      <c r="J16" s="19">
        <v>0</v>
      </c>
      <c r="K16" s="19">
        <v>0</v>
      </c>
      <c r="L16" s="52">
        <v>0</v>
      </c>
      <c r="M16" s="53">
        <v>0</v>
      </c>
      <c r="N16" s="54"/>
      <c r="O16" s="21">
        <f t="shared" si="2"/>
        <v>1</v>
      </c>
      <c r="P16" s="23">
        <f t="shared" si="3"/>
        <v>10</v>
      </c>
      <c r="Q16" s="23">
        <f t="shared" si="4"/>
        <v>0</v>
      </c>
      <c r="R16" s="23">
        <f t="shared" si="5"/>
        <v>10</v>
      </c>
      <c r="S16" s="23">
        <f t="shared" si="6"/>
        <v>9</v>
      </c>
      <c r="T16" s="23">
        <f t="shared" si="7"/>
        <v>9</v>
      </c>
      <c r="U16" s="271">
        <v>40754.645844907405</v>
      </c>
      <c r="V16" s="271">
        <v>40814.756111111114</v>
      </c>
      <c r="W16" s="266">
        <f t="shared" si="8"/>
        <v>60.110266203708306</v>
      </c>
      <c r="X16" s="21">
        <f t="shared" si="9"/>
        <v>0.16468566083207756</v>
      </c>
      <c r="Y16" s="266">
        <f t="shared" si="10"/>
        <v>0</v>
      </c>
      <c r="Z16" s="345">
        <f t="shared" ca="1" si="11"/>
        <v>1.8506623355467478E-2</v>
      </c>
      <c r="AA16" s="266">
        <f t="shared" si="12"/>
        <v>5</v>
      </c>
    </row>
    <row r="17" spans="1:27">
      <c r="A17" s="262">
        <v>40754.645844907405</v>
      </c>
      <c r="B17" s="262">
        <v>40814.756111111114</v>
      </c>
      <c r="C17" s="19" t="s">
        <v>351</v>
      </c>
      <c r="D17" s="19">
        <v>3</v>
      </c>
      <c r="E17" s="19">
        <v>294</v>
      </c>
      <c r="F17" s="19">
        <v>300</v>
      </c>
      <c r="G17" s="19">
        <v>8</v>
      </c>
      <c r="H17" s="19">
        <v>8</v>
      </c>
      <c r="I17" s="21">
        <v>8</v>
      </c>
      <c r="J17" s="19">
        <v>0</v>
      </c>
      <c r="K17" s="19">
        <v>0</v>
      </c>
      <c r="L17" s="52">
        <v>0</v>
      </c>
      <c r="M17" s="53">
        <v>0</v>
      </c>
      <c r="N17" s="54"/>
      <c r="O17" s="21">
        <f t="shared" si="2"/>
        <v>1</v>
      </c>
      <c r="P17" s="23">
        <f t="shared" si="3"/>
        <v>10</v>
      </c>
      <c r="Q17" s="23">
        <f t="shared" si="4"/>
        <v>0</v>
      </c>
      <c r="R17" s="23">
        <f t="shared" si="5"/>
        <v>10</v>
      </c>
      <c r="S17" s="23">
        <f t="shared" si="6"/>
        <v>9</v>
      </c>
      <c r="T17" s="23">
        <f t="shared" si="7"/>
        <v>9</v>
      </c>
      <c r="U17" s="271">
        <v>40754.645844907405</v>
      </c>
      <c r="V17" s="271">
        <v>40814.756111111114</v>
      </c>
      <c r="W17" s="266">
        <f t="shared" si="8"/>
        <v>60.110266203708306</v>
      </c>
      <c r="X17" s="21">
        <f t="shared" si="9"/>
        <v>0.16468566083207756</v>
      </c>
      <c r="Y17" s="266">
        <f t="shared" si="10"/>
        <v>0</v>
      </c>
      <c r="Z17" s="345">
        <f t="shared" ca="1" si="11"/>
        <v>1.8506623355467478E-2</v>
      </c>
      <c r="AA17" s="266">
        <f t="shared" si="12"/>
        <v>5</v>
      </c>
    </row>
    <row r="18" spans="1:27">
      <c r="A18" s="262">
        <v>38487.263055555552</v>
      </c>
      <c r="B18" s="262">
        <v>38508.472129629634</v>
      </c>
      <c r="C18" s="19" t="s">
        <v>352</v>
      </c>
      <c r="D18" s="19">
        <v>6</v>
      </c>
      <c r="E18" s="19">
        <v>59</v>
      </c>
      <c r="F18" s="19">
        <v>64</v>
      </c>
      <c r="G18" s="19">
        <v>4</v>
      </c>
      <c r="H18" s="19">
        <v>4</v>
      </c>
      <c r="I18" s="21">
        <v>4</v>
      </c>
      <c r="J18" s="19">
        <v>0</v>
      </c>
      <c r="K18" s="19">
        <v>0</v>
      </c>
      <c r="L18" s="52">
        <v>0</v>
      </c>
      <c r="M18" s="53">
        <v>0</v>
      </c>
      <c r="N18" s="54"/>
      <c r="O18" s="21">
        <f t="shared" si="2"/>
        <v>1</v>
      </c>
      <c r="P18" s="23">
        <f t="shared" si="3"/>
        <v>10</v>
      </c>
      <c r="Q18" s="23">
        <f t="shared" si="4"/>
        <v>0</v>
      </c>
      <c r="R18" s="23">
        <f t="shared" si="5"/>
        <v>10</v>
      </c>
      <c r="S18" s="23">
        <f t="shared" si="6"/>
        <v>3</v>
      </c>
      <c r="T18" s="23">
        <f t="shared" si="7"/>
        <v>3</v>
      </c>
      <c r="U18" s="271">
        <v>38487.263055555552</v>
      </c>
      <c r="V18" s="271">
        <v>38508.472129629634</v>
      </c>
      <c r="W18" s="266">
        <f t="shared" si="8"/>
        <v>21.209074074082309</v>
      </c>
      <c r="X18" s="21">
        <f t="shared" si="9"/>
        <v>5.810705225775975E-2</v>
      </c>
      <c r="Y18" s="266">
        <f t="shared" si="10"/>
        <v>0</v>
      </c>
      <c r="Z18" s="345">
        <f t="shared" ca="1" si="11"/>
        <v>6.5298054791019522E-3</v>
      </c>
      <c r="AA18" s="266">
        <f t="shared" si="12"/>
        <v>5</v>
      </c>
    </row>
    <row r="19" spans="1:27">
      <c r="A19" s="262">
        <v>39445.397476851853</v>
      </c>
      <c r="B19" s="262">
        <v>39445.397476851853</v>
      </c>
      <c r="C19" s="19" t="s">
        <v>353</v>
      </c>
      <c r="D19" s="19">
        <v>1</v>
      </c>
      <c r="E19" s="19">
        <v>175</v>
      </c>
      <c r="F19" s="19">
        <v>175</v>
      </c>
      <c r="G19" s="19">
        <v>2</v>
      </c>
      <c r="H19" s="19">
        <v>2</v>
      </c>
      <c r="I19" s="21">
        <v>2</v>
      </c>
      <c r="J19" s="19">
        <v>0</v>
      </c>
      <c r="K19" s="19">
        <v>0</v>
      </c>
      <c r="L19" s="52">
        <v>0</v>
      </c>
      <c r="M19" s="53">
        <v>0</v>
      </c>
      <c r="N19" s="54"/>
      <c r="O19" s="21">
        <f t="shared" si="2"/>
        <v>1</v>
      </c>
      <c r="P19" s="23">
        <f t="shared" si="3"/>
        <v>10</v>
      </c>
      <c r="Q19" s="23">
        <f t="shared" si="4"/>
        <v>0</v>
      </c>
      <c r="R19" s="23">
        <f t="shared" si="5"/>
        <v>10</v>
      </c>
      <c r="S19" s="23">
        <f t="shared" si="6"/>
        <v>5</v>
      </c>
      <c r="T19" s="23">
        <f t="shared" si="7"/>
        <v>5</v>
      </c>
      <c r="U19" s="271">
        <v>39445.397476851853</v>
      </c>
      <c r="V19" s="271">
        <v>39445.397476851853</v>
      </c>
      <c r="W19" s="266">
        <f t="shared" si="8"/>
        <v>0</v>
      </c>
      <c r="X19" s="21">
        <f t="shared" si="9"/>
        <v>0</v>
      </c>
      <c r="Y19" s="266">
        <f t="shared" si="10"/>
        <v>0</v>
      </c>
      <c r="Z19" s="345">
        <f t="shared" ca="1" si="11"/>
        <v>0</v>
      </c>
      <c r="AA19" s="266">
        <f t="shared" si="12"/>
        <v>5</v>
      </c>
    </row>
    <row r="20" spans="1:27">
      <c r="A20" s="262">
        <v>37725.965740740743</v>
      </c>
      <c r="B20" s="262">
        <v>37743.955289351856</v>
      </c>
      <c r="C20" s="19" t="s">
        <v>354</v>
      </c>
      <c r="D20" s="19">
        <v>2</v>
      </c>
      <c r="E20" s="19">
        <v>0</v>
      </c>
      <c r="F20" s="19">
        <v>1</v>
      </c>
      <c r="G20" s="19">
        <v>2</v>
      </c>
      <c r="H20" s="19">
        <v>2</v>
      </c>
      <c r="I20" s="21">
        <v>2</v>
      </c>
      <c r="J20" s="19">
        <v>0</v>
      </c>
      <c r="K20" s="19">
        <v>0</v>
      </c>
      <c r="L20" s="52">
        <v>0</v>
      </c>
      <c r="M20" s="53">
        <v>0</v>
      </c>
      <c r="N20" s="54"/>
      <c r="O20" s="21">
        <f t="shared" si="2"/>
        <v>1</v>
      </c>
      <c r="P20" s="23">
        <f t="shared" si="3"/>
        <v>10</v>
      </c>
      <c r="Q20" s="23">
        <f t="shared" si="4"/>
        <v>0</v>
      </c>
      <c r="R20" s="23">
        <f t="shared" si="5"/>
        <v>10</v>
      </c>
      <c r="S20" s="23">
        <f t="shared" si="6"/>
        <v>0</v>
      </c>
      <c r="T20" s="23">
        <f t="shared" si="7"/>
        <v>1</v>
      </c>
      <c r="U20" s="271">
        <v>37725.965740740743</v>
      </c>
      <c r="V20" s="271">
        <v>37743.955289351856</v>
      </c>
      <c r="W20" s="266">
        <f t="shared" si="8"/>
        <v>17.989548611112696</v>
      </c>
      <c r="X20" s="21">
        <f t="shared" si="9"/>
        <v>4.9286434550993685E-2</v>
      </c>
      <c r="Y20" s="266">
        <f t="shared" si="10"/>
        <v>0</v>
      </c>
      <c r="Z20" s="345">
        <f t="shared" ca="1" si="11"/>
        <v>5.5385846962061353E-3</v>
      </c>
      <c r="AA20" s="266">
        <f t="shared" si="12"/>
        <v>5</v>
      </c>
    </row>
    <row r="21" spans="1:27">
      <c r="A21" s="262">
        <v>37725.965740740743</v>
      </c>
      <c r="B21" s="262">
        <v>40653.793645833335</v>
      </c>
      <c r="C21" t="s">
        <v>355</v>
      </c>
      <c r="D21">
        <v>282</v>
      </c>
      <c r="E21">
        <v>0</v>
      </c>
      <c r="F21">
        <v>281</v>
      </c>
      <c r="G21">
        <v>5</v>
      </c>
      <c r="H21">
        <v>5</v>
      </c>
      <c r="I21" s="4">
        <v>5</v>
      </c>
      <c r="J21">
        <v>3</v>
      </c>
      <c r="K21">
        <v>1</v>
      </c>
      <c r="L21" s="58">
        <v>1.0638297872340425E-2</v>
      </c>
      <c r="M21" s="59">
        <v>3.5460992907801418E-3</v>
      </c>
      <c r="N21" s="60">
        <v>3</v>
      </c>
      <c r="O21" s="73">
        <f t="shared" si="2"/>
        <v>1</v>
      </c>
      <c r="P21" s="46">
        <f t="shared" si="3"/>
        <v>10</v>
      </c>
      <c r="Q21" s="46">
        <f t="shared" si="4"/>
        <v>1</v>
      </c>
      <c r="R21" s="46">
        <f t="shared" si="5"/>
        <v>11</v>
      </c>
      <c r="S21" s="46">
        <f t="shared" si="6"/>
        <v>0</v>
      </c>
      <c r="T21" s="46">
        <f t="shared" si="7"/>
        <v>8</v>
      </c>
      <c r="U21" s="259">
        <v>37725.965740740743</v>
      </c>
      <c r="V21" s="259">
        <v>40653.793645833335</v>
      </c>
      <c r="W21" s="131">
        <f t="shared" si="8"/>
        <v>2927.8279050925921</v>
      </c>
      <c r="X21" s="4">
        <f t="shared" si="9"/>
        <v>8.0214463153221693</v>
      </c>
      <c r="Y21" s="131">
        <f t="shared" si="10"/>
        <v>8</v>
      </c>
      <c r="Z21" s="148">
        <f t="shared" ca="1" si="11"/>
        <v>0.90141354732235834</v>
      </c>
      <c r="AA21" s="331">
        <f t="shared" si="12"/>
        <v>4</v>
      </c>
    </row>
    <row r="22" spans="1:27">
      <c r="A22" s="262">
        <v>37725.965740740743</v>
      </c>
      <c r="B22" s="262">
        <v>38498.433055555557</v>
      </c>
      <c r="C22" t="s">
        <v>356</v>
      </c>
      <c r="D22">
        <v>62</v>
      </c>
      <c r="E22">
        <v>0</v>
      </c>
      <c r="F22">
        <v>61</v>
      </c>
      <c r="G22">
        <v>2</v>
      </c>
      <c r="H22">
        <v>2</v>
      </c>
      <c r="I22" s="4">
        <v>2</v>
      </c>
      <c r="J22">
        <v>1</v>
      </c>
      <c r="K22">
        <v>1</v>
      </c>
      <c r="L22" s="58">
        <v>1.6129032258064516E-2</v>
      </c>
      <c r="M22" s="59">
        <v>1.6129032258064516E-2</v>
      </c>
      <c r="N22" s="60">
        <v>1</v>
      </c>
      <c r="O22" s="73">
        <f t="shared" si="2"/>
        <v>1</v>
      </c>
      <c r="P22" s="46">
        <f t="shared" si="3"/>
        <v>10</v>
      </c>
      <c r="Q22" s="46">
        <f t="shared" si="4"/>
        <v>1</v>
      </c>
      <c r="R22" s="46">
        <f t="shared" si="5"/>
        <v>11</v>
      </c>
      <c r="S22" s="46">
        <f t="shared" si="6"/>
        <v>0</v>
      </c>
      <c r="T22" s="46">
        <f t="shared" si="7"/>
        <v>3</v>
      </c>
      <c r="U22" s="259">
        <v>37725.965740740743</v>
      </c>
      <c r="V22" s="259">
        <v>38498.433055555557</v>
      </c>
      <c r="W22" s="131">
        <f t="shared" si="8"/>
        <v>772.46731481481402</v>
      </c>
      <c r="X22" s="4">
        <f t="shared" si="9"/>
        <v>2.1163488077118191</v>
      </c>
      <c r="Y22" s="131">
        <f t="shared" si="10"/>
        <v>2</v>
      </c>
      <c r="Z22" s="148">
        <f t="shared" ca="1" si="11"/>
        <v>0.23782562534725812</v>
      </c>
      <c r="AA22" s="331">
        <f t="shared" si="12"/>
        <v>4</v>
      </c>
    </row>
    <row r="23" spans="1:27">
      <c r="A23" s="262">
        <v>37933.647546296299</v>
      </c>
      <c r="B23" s="262">
        <v>38502.398622685185</v>
      </c>
      <c r="C23" t="s">
        <v>357</v>
      </c>
      <c r="D23">
        <v>57</v>
      </c>
      <c r="E23">
        <v>6</v>
      </c>
      <c r="F23">
        <v>62</v>
      </c>
      <c r="G23">
        <v>3</v>
      </c>
      <c r="H23">
        <v>2</v>
      </c>
      <c r="I23" s="4">
        <v>2.1052632</v>
      </c>
      <c r="J23">
        <v>1</v>
      </c>
      <c r="K23">
        <v>1</v>
      </c>
      <c r="L23" s="58">
        <v>1.7543859649122806E-2</v>
      </c>
      <c r="M23" s="59">
        <v>1.7543859649122806E-2</v>
      </c>
      <c r="N23" s="60">
        <v>1</v>
      </c>
      <c r="O23" s="73">
        <f t="shared" si="2"/>
        <v>0.66666666666666663</v>
      </c>
      <c r="P23" s="46">
        <f t="shared" si="3"/>
        <v>10</v>
      </c>
      <c r="Q23" s="46">
        <f t="shared" si="4"/>
        <v>1</v>
      </c>
      <c r="R23" s="46">
        <f t="shared" si="5"/>
        <v>11</v>
      </c>
      <c r="S23" s="46">
        <f t="shared" si="6"/>
        <v>1</v>
      </c>
      <c r="T23" s="46">
        <f t="shared" si="7"/>
        <v>3</v>
      </c>
      <c r="U23" s="259">
        <v>37933.647546296299</v>
      </c>
      <c r="V23" s="259">
        <v>38502.398622685185</v>
      </c>
      <c r="W23" s="131">
        <f t="shared" si="8"/>
        <v>568.75107638888585</v>
      </c>
      <c r="X23" s="4">
        <f t="shared" si="9"/>
        <v>1.558222127092838</v>
      </c>
      <c r="Y23" s="131">
        <f t="shared" si="10"/>
        <v>1</v>
      </c>
      <c r="Z23" s="148">
        <f t="shared" ca="1" si="11"/>
        <v>0.17510589485788164</v>
      </c>
      <c r="AA23" s="331">
        <f t="shared" si="12"/>
        <v>4</v>
      </c>
    </row>
    <row r="24" spans="1:27">
      <c r="A24" s="262">
        <v>37725.965740740743</v>
      </c>
      <c r="B24" s="262">
        <v>38339.157766203702</v>
      </c>
      <c r="C24" t="s">
        <v>358</v>
      </c>
      <c r="D24">
        <v>41</v>
      </c>
      <c r="E24">
        <v>0</v>
      </c>
      <c r="F24">
        <v>40</v>
      </c>
      <c r="G24">
        <v>16</v>
      </c>
      <c r="H24">
        <v>16</v>
      </c>
      <c r="I24" s="4">
        <v>16</v>
      </c>
      <c r="J24">
        <v>1</v>
      </c>
      <c r="K24">
        <v>1</v>
      </c>
      <c r="L24" s="58">
        <v>2.4390243902439025E-2</v>
      </c>
      <c r="M24" s="59">
        <v>2.4390243902439025E-2</v>
      </c>
      <c r="N24" s="60">
        <v>1</v>
      </c>
      <c r="O24" s="73">
        <f t="shared" si="2"/>
        <v>1</v>
      </c>
      <c r="P24" s="46">
        <f t="shared" si="3"/>
        <v>10</v>
      </c>
      <c r="Q24" s="46">
        <f t="shared" si="4"/>
        <v>1</v>
      </c>
      <c r="R24" s="46">
        <f t="shared" si="5"/>
        <v>11</v>
      </c>
      <c r="S24" s="46">
        <f t="shared" si="6"/>
        <v>0</v>
      </c>
      <c r="T24" s="46">
        <f t="shared" si="7"/>
        <v>2</v>
      </c>
      <c r="U24" s="259">
        <v>37725.965740740743</v>
      </c>
      <c r="V24" s="259">
        <v>38339.157766203702</v>
      </c>
      <c r="W24" s="131">
        <f t="shared" si="8"/>
        <v>613.19202546295855</v>
      </c>
      <c r="X24" s="4">
        <f t="shared" si="9"/>
        <v>1.679978151953311</v>
      </c>
      <c r="Y24" s="131">
        <f t="shared" si="10"/>
        <v>1</v>
      </c>
      <c r="Z24" s="148">
        <f t="shared" ca="1" si="11"/>
        <v>0.18878828154514329</v>
      </c>
      <c r="AA24" s="331">
        <f t="shared" si="12"/>
        <v>4</v>
      </c>
    </row>
    <row r="25" spans="1:27">
      <c r="A25" s="262">
        <v>38262.93472222222</v>
      </c>
      <c r="B25" s="262">
        <v>38475.312731481477</v>
      </c>
      <c r="C25" t="s">
        <v>359</v>
      </c>
      <c r="D25">
        <v>25</v>
      </c>
      <c r="E25">
        <v>34</v>
      </c>
      <c r="F25">
        <v>58</v>
      </c>
      <c r="G25">
        <v>3</v>
      </c>
      <c r="H25">
        <v>4</v>
      </c>
      <c r="I25" s="4">
        <v>3.84</v>
      </c>
      <c r="J25">
        <v>1</v>
      </c>
      <c r="K25">
        <v>1</v>
      </c>
      <c r="L25" s="58">
        <v>0.04</v>
      </c>
      <c r="M25" s="59">
        <v>0.04</v>
      </c>
      <c r="N25" s="60">
        <v>1</v>
      </c>
      <c r="O25" s="73">
        <f t="shared" si="2"/>
        <v>1.3333333333333333</v>
      </c>
      <c r="P25" s="46">
        <f t="shared" si="3"/>
        <v>10</v>
      </c>
      <c r="Q25" s="46">
        <f t="shared" si="4"/>
        <v>1</v>
      </c>
      <c r="R25" s="46">
        <f t="shared" si="5"/>
        <v>11</v>
      </c>
      <c r="S25" s="46">
        <f t="shared" si="6"/>
        <v>2</v>
      </c>
      <c r="T25" s="46">
        <f t="shared" si="7"/>
        <v>3</v>
      </c>
      <c r="U25" s="259">
        <v>38262.93472222222</v>
      </c>
      <c r="V25" s="259">
        <v>38475.312731481477</v>
      </c>
      <c r="W25" s="131">
        <f t="shared" si="8"/>
        <v>212.37800925925694</v>
      </c>
      <c r="X25" s="4">
        <f t="shared" si="9"/>
        <v>0.58185755961440255</v>
      </c>
      <c r="Y25" s="131">
        <f t="shared" si="10"/>
        <v>0</v>
      </c>
      <c r="Z25" s="148">
        <f t="shared" ca="1" si="11"/>
        <v>6.5386498423169168E-2</v>
      </c>
      <c r="AA25" s="331">
        <f t="shared" si="12"/>
        <v>4</v>
      </c>
    </row>
    <row r="26" spans="1:27">
      <c r="A26" s="262">
        <v>38556.241261574076</v>
      </c>
      <c r="B26" s="262">
        <v>40866.685046296298</v>
      </c>
      <c r="C26" t="s">
        <v>360</v>
      </c>
      <c r="D26">
        <v>235</v>
      </c>
      <c r="E26">
        <v>74</v>
      </c>
      <c r="F26">
        <v>308</v>
      </c>
      <c r="G26">
        <v>5</v>
      </c>
      <c r="H26">
        <v>6</v>
      </c>
      <c r="I26" s="4">
        <v>5.9957447000000004</v>
      </c>
      <c r="J26">
        <v>10</v>
      </c>
      <c r="K26">
        <v>6</v>
      </c>
      <c r="L26" s="58">
        <v>4.2553191489361701E-2</v>
      </c>
      <c r="M26" s="59">
        <v>2.553191489361702E-2</v>
      </c>
      <c r="N26" s="60">
        <v>1.6666666666666667</v>
      </c>
      <c r="O26" s="73">
        <f t="shared" si="2"/>
        <v>1.2</v>
      </c>
      <c r="P26" s="46">
        <f t="shared" si="3"/>
        <v>10</v>
      </c>
      <c r="Q26" s="46">
        <f t="shared" si="4"/>
        <v>1</v>
      </c>
      <c r="R26" s="46">
        <f t="shared" si="5"/>
        <v>11</v>
      </c>
      <c r="S26" s="46">
        <f t="shared" si="6"/>
        <v>3</v>
      </c>
      <c r="T26" s="46">
        <f t="shared" si="7"/>
        <v>9</v>
      </c>
      <c r="U26" s="259">
        <v>38556.241261574076</v>
      </c>
      <c r="V26" s="259">
        <v>40866.685046296298</v>
      </c>
      <c r="W26" s="131">
        <f t="shared" si="8"/>
        <v>2310.4437847222216</v>
      </c>
      <c r="X26" s="4">
        <f t="shared" si="9"/>
        <v>6.3299829718417033</v>
      </c>
      <c r="Y26" s="131">
        <f t="shared" si="10"/>
        <v>6</v>
      </c>
      <c r="Z26" s="148">
        <f t="shared" ca="1" si="11"/>
        <v>0.71133461234275974</v>
      </c>
      <c r="AA26" s="331">
        <f t="shared" si="12"/>
        <v>4</v>
      </c>
    </row>
    <row r="27" spans="1:27">
      <c r="A27" s="262">
        <v>38186.864907407406</v>
      </c>
      <c r="B27" s="262">
        <v>38884.053298611107</v>
      </c>
      <c r="C27" t="s">
        <v>361</v>
      </c>
      <c r="D27">
        <v>75</v>
      </c>
      <c r="E27">
        <v>23</v>
      </c>
      <c r="F27">
        <v>97</v>
      </c>
      <c r="G27">
        <v>5</v>
      </c>
      <c r="H27">
        <v>7</v>
      </c>
      <c r="I27" s="4">
        <v>6.3733335000000002</v>
      </c>
      <c r="J27">
        <v>7</v>
      </c>
      <c r="K27">
        <v>3</v>
      </c>
      <c r="L27" s="58">
        <v>9.3333333333333338E-2</v>
      </c>
      <c r="M27" s="59">
        <v>0.04</v>
      </c>
      <c r="N27" s="60">
        <v>2.3333333333333335</v>
      </c>
      <c r="O27" s="73">
        <f t="shared" si="2"/>
        <v>1.4</v>
      </c>
      <c r="P27" s="46">
        <f t="shared" si="3"/>
        <v>10</v>
      </c>
      <c r="Q27" s="46">
        <f t="shared" si="4"/>
        <v>1</v>
      </c>
      <c r="R27" s="46">
        <f t="shared" si="5"/>
        <v>11</v>
      </c>
      <c r="S27" s="46">
        <f t="shared" si="6"/>
        <v>2</v>
      </c>
      <c r="T27" s="46">
        <f t="shared" si="7"/>
        <v>4</v>
      </c>
      <c r="U27" s="259">
        <v>38186.864907407406</v>
      </c>
      <c r="V27" s="259">
        <v>38884.053298611107</v>
      </c>
      <c r="W27" s="131">
        <f t="shared" si="8"/>
        <v>697.18839120370103</v>
      </c>
      <c r="X27" s="4">
        <f t="shared" si="9"/>
        <v>1.9101051813800027</v>
      </c>
      <c r="Y27" s="131">
        <f t="shared" si="10"/>
        <v>1</v>
      </c>
      <c r="Z27" s="148">
        <f t="shared" ca="1" si="11"/>
        <v>0.21464890739437825</v>
      </c>
      <c r="AA27" s="331">
        <f t="shared" si="12"/>
        <v>4</v>
      </c>
    </row>
    <row r="28" spans="1:27">
      <c r="A28" s="262">
        <v>39637.626469907409</v>
      </c>
      <c r="B28" s="262">
        <v>39639.916712962964</v>
      </c>
      <c r="C28" t="s">
        <v>362</v>
      </c>
      <c r="D28">
        <v>4</v>
      </c>
      <c r="E28">
        <v>197</v>
      </c>
      <c r="F28">
        <v>200</v>
      </c>
      <c r="G28">
        <v>8</v>
      </c>
      <c r="H28">
        <v>8</v>
      </c>
      <c r="I28" s="4">
        <v>8</v>
      </c>
      <c r="J28">
        <v>1</v>
      </c>
      <c r="K28">
        <v>1</v>
      </c>
      <c r="L28" s="58">
        <v>0.25</v>
      </c>
      <c r="M28" s="59">
        <v>0.25</v>
      </c>
      <c r="N28" s="60">
        <v>1</v>
      </c>
      <c r="O28" s="73">
        <f t="shared" si="2"/>
        <v>1</v>
      </c>
      <c r="P28" s="46">
        <f t="shared" si="3"/>
        <v>10</v>
      </c>
      <c r="Q28" s="46">
        <f t="shared" si="4"/>
        <v>1</v>
      </c>
      <c r="R28" s="46">
        <f t="shared" si="5"/>
        <v>11</v>
      </c>
      <c r="S28" s="46">
        <f t="shared" si="6"/>
        <v>6</v>
      </c>
      <c r="T28" s="46">
        <f t="shared" si="7"/>
        <v>6</v>
      </c>
      <c r="U28" s="259">
        <v>39637.626469907409</v>
      </c>
      <c r="V28" s="259">
        <v>39639.916712962964</v>
      </c>
      <c r="W28" s="131">
        <f t="shared" si="8"/>
        <v>2.2902430555550382</v>
      </c>
      <c r="X28" s="4">
        <f t="shared" si="9"/>
        <v>6.2746385083699676E-3</v>
      </c>
      <c r="Y28" s="131">
        <f t="shared" si="10"/>
        <v>0</v>
      </c>
      <c r="Z28" s="148">
        <f t="shared" ca="1" si="11"/>
        <v>7.0511525398996293E-4</v>
      </c>
      <c r="AA28" s="331">
        <f t="shared" si="12"/>
        <v>4</v>
      </c>
    </row>
    <row r="29" spans="1:27">
      <c r="A29" s="262">
        <v>39719.672430555554</v>
      </c>
      <c r="B29" s="262">
        <v>39813.757523148146</v>
      </c>
      <c r="C29" t="s">
        <v>363</v>
      </c>
      <c r="D29">
        <v>3</v>
      </c>
      <c r="E29">
        <v>210</v>
      </c>
      <c r="F29">
        <v>214</v>
      </c>
      <c r="G29">
        <v>12</v>
      </c>
      <c r="H29">
        <v>12</v>
      </c>
      <c r="I29" s="4">
        <v>12</v>
      </c>
      <c r="J29">
        <v>3</v>
      </c>
      <c r="K29">
        <v>1</v>
      </c>
      <c r="L29" s="58">
        <v>1</v>
      </c>
      <c r="M29" s="59">
        <v>0.33333333333333331</v>
      </c>
      <c r="N29" s="60">
        <v>3</v>
      </c>
      <c r="O29" s="73">
        <f t="shared" si="2"/>
        <v>1</v>
      </c>
      <c r="P29" s="46">
        <f t="shared" si="3"/>
        <v>10</v>
      </c>
      <c r="Q29" s="46">
        <f t="shared" si="4"/>
        <v>1</v>
      </c>
      <c r="R29" s="46">
        <f t="shared" si="5"/>
        <v>11</v>
      </c>
      <c r="S29" s="46">
        <f t="shared" si="6"/>
        <v>6</v>
      </c>
      <c r="T29" s="46">
        <f t="shared" si="7"/>
        <v>6</v>
      </c>
      <c r="U29" s="259">
        <v>39719.672430555554</v>
      </c>
      <c r="V29" s="259">
        <v>39813.757523148146</v>
      </c>
      <c r="W29" s="131">
        <f t="shared" si="8"/>
        <v>94.085092592591536</v>
      </c>
      <c r="X29" s="4">
        <f t="shared" si="9"/>
        <v>0.25776737696600421</v>
      </c>
      <c r="Y29" s="131">
        <f t="shared" si="10"/>
        <v>0</v>
      </c>
      <c r="Z29" s="148">
        <f t="shared" ca="1" si="11"/>
        <v>2.8966722025063285E-2</v>
      </c>
      <c r="AA29" s="331">
        <f t="shared" si="12"/>
        <v>4</v>
      </c>
    </row>
    <row r="30" spans="1:27">
      <c r="A30" s="262">
        <v>38223.861886574072</v>
      </c>
      <c r="B30" s="262">
        <v>38508.472129629634</v>
      </c>
      <c r="C30" s="24" t="s">
        <v>364</v>
      </c>
      <c r="D30" s="24">
        <v>36</v>
      </c>
      <c r="E30" s="24">
        <v>29</v>
      </c>
      <c r="F30" s="24">
        <v>64</v>
      </c>
      <c r="G30" s="24">
        <v>2</v>
      </c>
      <c r="H30" s="24">
        <v>2</v>
      </c>
      <c r="I30" s="26">
        <v>2</v>
      </c>
      <c r="J30" s="24">
        <v>6</v>
      </c>
      <c r="K30" s="24">
        <v>2</v>
      </c>
      <c r="L30" s="63">
        <v>0.16666666666666666</v>
      </c>
      <c r="M30" s="64">
        <v>5.5555555555555552E-2</v>
      </c>
      <c r="N30" s="65">
        <v>3</v>
      </c>
      <c r="O30" s="26">
        <f t="shared" si="2"/>
        <v>1</v>
      </c>
      <c r="P30" s="28">
        <f t="shared" si="3"/>
        <v>10</v>
      </c>
      <c r="Q30" s="28">
        <f t="shared" si="4"/>
        <v>2</v>
      </c>
      <c r="R30" s="28">
        <f t="shared" si="5"/>
        <v>12</v>
      </c>
      <c r="S30" s="28">
        <f t="shared" si="6"/>
        <v>2</v>
      </c>
      <c r="T30" s="28">
        <f t="shared" si="7"/>
        <v>3</v>
      </c>
      <c r="U30" s="270">
        <v>38223.861886574072</v>
      </c>
      <c r="V30" s="270">
        <v>38508.472129629634</v>
      </c>
      <c r="W30" s="268">
        <f t="shared" si="8"/>
        <v>284.61024305556202</v>
      </c>
      <c r="X30" s="26">
        <f t="shared" si="9"/>
        <v>0.77975409056318368</v>
      </c>
      <c r="Y30" s="268">
        <f t="shared" si="10"/>
        <v>0</v>
      </c>
      <c r="Z30" s="349">
        <f t="shared" ca="1" si="11"/>
        <v>8.762520787193584E-2</v>
      </c>
      <c r="AA30" s="268">
        <f t="shared" si="12"/>
        <v>3</v>
      </c>
    </row>
    <row r="31" spans="1:27">
      <c r="A31" s="262">
        <v>37725.965740740743</v>
      </c>
      <c r="B31" s="262">
        <v>38339.157766203702</v>
      </c>
      <c r="C31" s="24" t="s">
        <v>365</v>
      </c>
      <c r="D31" s="24">
        <v>41</v>
      </c>
      <c r="E31" s="24">
        <v>0</v>
      </c>
      <c r="F31" s="24">
        <v>40</v>
      </c>
      <c r="G31" s="24">
        <v>11</v>
      </c>
      <c r="H31" s="24">
        <v>11</v>
      </c>
      <c r="I31" s="26">
        <v>10.97561</v>
      </c>
      <c r="J31" s="24">
        <v>7</v>
      </c>
      <c r="K31" s="24">
        <v>3</v>
      </c>
      <c r="L31" s="63">
        <v>0.17073170731707318</v>
      </c>
      <c r="M31" s="64">
        <v>7.3170731707317069E-2</v>
      </c>
      <c r="N31" s="65">
        <v>2.3333333333333335</v>
      </c>
      <c r="O31" s="26">
        <f t="shared" si="2"/>
        <v>1</v>
      </c>
      <c r="P31" s="28">
        <f t="shared" si="3"/>
        <v>10</v>
      </c>
      <c r="Q31" s="28">
        <f t="shared" si="4"/>
        <v>2</v>
      </c>
      <c r="R31" s="28">
        <f t="shared" si="5"/>
        <v>12</v>
      </c>
      <c r="S31" s="28">
        <f t="shared" si="6"/>
        <v>0</v>
      </c>
      <c r="T31" s="28">
        <f t="shared" si="7"/>
        <v>2</v>
      </c>
      <c r="U31" s="270">
        <v>37725.965740740743</v>
      </c>
      <c r="V31" s="270">
        <v>38339.157766203702</v>
      </c>
      <c r="W31" s="268">
        <f t="shared" si="8"/>
        <v>613.19202546295855</v>
      </c>
      <c r="X31" s="26">
        <f t="shared" si="9"/>
        <v>1.679978151953311</v>
      </c>
      <c r="Y31" s="268">
        <f t="shared" si="10"/>
        <v>1</v>
      </c>
      <c r="Z31" s="349">
        <f t="shared" ca="1" si="11"/>
        <v>0.18878828154514329</v>
      </c>
      <c r="AA31" s="268">
        <f t="shared" si="12"/>
        <v>3</v>
      </c>
    </row>
    <row r="32" spans="1:27">
      <c r="A32" s="262">
        <v>40679.87841435185</v>
      </c>
      <c r="B32" s="262">
        <v>40974.00645833333</v>
      </c>
      <c r="C32" s="19" t="s">
        <v>366</v>
      </c>
      <c r="D32" s="19">
        <v>39</v>
      </c>
      <c r="E32" s="19">
        <v>284</v>
      </c>
      <c r="F32" s="19" t="s">
        <v>46</v>
      </c>
      <c r="G32" s="19">
        <v>2</v>
      </c>
      <c r="H32" s="19">
        <v>2</v>
      </c>
      <c r="I32" s="21">
        <v>2</v>
      </c>
      <c r="J32" s="19">
        <v>0</v>
      </c>
      <c r="K32" s="19">
        <v>0</v>
      </c>
      <c r="L32" s="52">
        <v>0</v>
      </c>
      <c r="M32" s="53">
        <v>0</v>
      </c>
      <c r="N32" s="54"/>
      <c r="O32" s="21">
        <f t="shared" si="2"/>
        <v>1</v>
      </c>
      <c r="P32" s="23">
        <f t="shared" si="3"/>
        <v>20</v>
      </c>
      <c r="Q32" s="23">
        <f t="shared" si="4"/>
        <v>0</v>
      </c>
      <c r="R32" s="23">
        <f t="shared" si="5"/>
        <v>20</v>
      </c>
      <c r="S32" s="23">
        <f t="shared" si="6"/>
        <v>9</v>
      </c>
      <c r="T32" s="19"/>
      <c r="U32" s="271">
        <v>40679.87841435185</v>
      </c>
      <c r="V32" s="271">
        <v>40974.00645833333</v>
      </c>
      <c r="W32" s="266">
        <f t="shared" si="8"/>
        <v>294.12804398148</v>
      </c>
      <c r="X32" s="21">
        <f t="shared" si="9"/>
        <v>0.8058302574835069</v>
      </c>
      <c r="Y32" s="266">
        <f t="shared" si="10"/>
        <v>0</v>
      </c>
      <c r="Z32" s="345">
        <f t="shared" ca="1" si="11"/>
        <v>9.0555528564766452E-2</v>
      </c>
      <c r="AA32" s="266">
        <f t="shared" si="12"/>
        <v>2</v>
      </c>
    </row>
    <row r="33" spans="1:27">
      <c r="A33" s="262">
        <v>39841.797430555554</v>
      </c>
      <c r="B33" s="262">
        <v>40974.00645833333</v>
      </c>
      <c r="C33" s="19" t="s">
        <v>367</v>
      </c>
      <c r="D33" s="19">
        <v>100</v>
      </c>
      <c r="E33" s="19">
        <v>223</v>
      </c>
      <c r="F33" s="19" t="s">
        <v>46</v>
      </c>
      <c r="G33" s="19">
        <v>4</v>
      </c>
      <c r="H33" s="19">
        <v>4</v>
      </c>
      <c r="I33" s="21">
        <v>4</v>
      </c>
      <c r="J33" s="19">
        <v>0</v>
      </c>
      <c r="K33" s="19">
        <v>0</v>
      </c>
      <c r="L33" s="52">
        <v>0</v>
      </c>
      <c r="M33" s="53">
        <v>0</v>
      </c>
      <c r="N33" s="54"/>
      <c r="O33" s="21">
        <f t="shared" si="2"/>
        <v>1</v>
      </c>
      <c r="P33" s="23">
        <f t="shared" si="3"/>
        <v>20</v>
      </c>
      <c r="Q33" s="23">
        <f t="shared" si="4"/>
        <v>0</v>
      </c>
      <c r="R33" s="23">
        <f t="shared" si="5"/>
        <v>20</v>
      </c>
      <c r="S33" s="23">
        <f t="shared" si="6"/>
        <v>6</v>
      </c>
      <c r="T33" s="19"/>
      <c r="U33" s="271">
        <v>39841.797430555554</v>
      </c>
      <c r="V33" s="271">
        <v>40974.00645833333</v>
      </c>
      <c r="W33" s="266">
        <f t="shared" si="8"/>
        <v>1132.2090277777752</v>
      </c>
      <c r="X33" s="21">
        <f t="shared" si="9"/>
        <v>3.1019425418569182</v>
      </c>
      <c r="Y33" s="266">
        <f t="shared" si="10"/>
        <v>3</v>
      </c>
      <c r="Z33" s="345">
        <f t="shared" ca="1" si="11"/>
        <v>0.34858215343339549</v>
      </c>
      <c r="AA33" s="266">
        <f t="shared" si="12"/>
        <v>2</v>
      </c>
    </row>
    <row r="34" spans="1:27">
      <c r="A34" s="262">
        <v>37968.897592592592</v>
      </c>
      <c r="B34" s="262">
        <v>40974.00645833333</v>
      </c>
      <c r="C34" t="s">
        <v>368</v>
      </c>
      <c r="D34">
        <v>316</v>
      </c>
      <c r="E34">
        <v>7</v>
      </c>
      <c r="F34" t="s">
        <v>46</v>
      </c>
      <c r="G34">
        <v>1</v>
      </c>
      <c r="H34">
        <v>1</v>
      </c>
      <c r="I34" s="4">
        <v>1</v>
      </c>
      <c r="J34">
        <v>1</v>
      </c>
      <c r="K34">
        <v>1</v>
      </c>
      <c r="L34" s="58">
        <v>3.1645569620253164E-3</v>
      </c>
      <c r="M34" s="59">
        <v>3.1645569620253164E-3</v>
      </c>
      <c r="N34" s="60">
        <v>1</v>
      </c>
      <c r="O34" s="73">
        <f t="shared" si="2"/>
        <v>1</v>
      </c>
      <c r="P34" s="46">
        <f t="shared" si="3"/>
        <v>20</v>
      </c>
      <c r="Q34" s="46">
        <f t="shared" si="4"/>
        <v>1</v>
      </c>
      <c r="R34" s="46">
        <f t="shared" si="5"/>
        <v>21</v>
      </c>
      <c r="S34" s="46">
        <f t="shared" si="6"/>
        <v>1</v>
      </c>
      <c r="U34" s="259">
        <v>37968.897592592592</v>
      </c>
      <c r="V34" s="259">
        <v>40974.00645833333</v>
      </c>
      <c r="W34" s="131">
        <f t="shared" si="8"/>
        <v>3005.1088657407381</v>
      </c>
      <c r="X34" s="4">
        <f t="shared" si="9"/>
        <v>8.2331749746321599</v>
      </c>
      <c r="Y34" s="131">
        <f t="shared" si="10"/>
        <v>8</v>
      </c>
      <c r="Z34" s="148">
        <f t="shared" ca="1" si="11"/>
        <v>0.92520664826150734</v>
      </c>
      <c r="AA34" s="331">
        <f t="shared" si="12"/>
        <v>1</v>
      </c>
    </row>
    <row r="35" spans="1:27">
      <c r="A35" s="262">
        <v>38743.561967592592</v>
      </c>
      <c r="B35" s="262">
        <v>40974.00645833333</v>
      </c>
      <c r="C35" t="s">
        <v>369</v>
      </c>
      <c r="D35">
        <v>236</v>
      </c>
      <c r="E35">
        <v>87</v>
      </c>
      <c r="F35" t="s">
        <v>46</v>
      </c>
      <c r="G35">
        <v>3</v>
      </c>
      <c r="H35">
        <v>3</v>
      </c>
      <c r="I35" s="4">
        <v>3</v>
      </c>
      <c r="J35">
        <v>1</v>
      </c>
      <c r="K35">
        <v>1</v>
      </c>
      <c r="L35" s="58">
        <v>4.2372881355932203E-3</v>
      </c>
      <c r="M35" s="59">
        <v>4.2372881355932203E-3</v>
      </c>
      <c r="N35" s="60">
        <v>1</v>
      </c>
      <c r="O35" s="73">
        <f t="shared" si="2"/>
        <v>1</v>
      </c>
      <c r="P35" s="46">
        <f t="shared" si="3"/>
        <v>20</v>
      </c>
      <c r="Q35" s="46">
        <f t="shared" si="4"/>
        <v>1</v>
      </c>
      <c r="R35" s="46">
        <f t="shared" si="5"/>
        <v>21</v>
      </c>
      <c r="S35" s="46">
        <f t="shared" si="6"/>
        <v>3</v>
      </c>
      <c r="U35" s="259">
        <v>38743.561967592592</v>
      </c>
      <c r="V35" s="259">
        <v>40974.00645833333</v>
      </c>
      <c r="W35" s="131">
        <f t="shared" si="8"/>
        <v>2230.4444907407378</v>
      </c>
      <c r="X35" s="4">
        <f t="shared" si="9"/>
        <v>6.1108068239472271</v>
      </c>
      <c r="Y35" s="131">
        <f t="shared" si="10"/>
        <v>6</v>
      </c>
      <c r="Z35" s="148">
        <f t="shared" ca="1" si="11"/>
        <v>0.68670459660798822</v>
      </c>
      <c r="AA35" s="331">
        <f t="shared" si="12"/>
        <v>1</v>
      </c>
    </row>
    <row r="36" spans="1:27">
      <c r="A36" s="262">
        <v>38340.333912037036</v>
      </c>
      <c r="B36" s="262">
        <v>40974.00645833333</v>
      </c>
      <c r="C36" t="s">
        <v>370</v>
      </c>
      <c r="D36">
        <v>282</v>
      </c>
      <c r="E36">
        <v>41</v>
      </c>
      <c r="F36" t="s">
        <v>46</v>
      </c>
      <c r="G36">
        <v>3</v>
      </c>
      <c r="H36">
        <v>3</v>
      </c>
      <c r="I36" s="4">
        <v>3</v>
      </c>
      <c r="J36">
        <v>2</v>
      </c>
      <c r="K36">
        <v>2</v>
      </c>
      <c r="L36" s="58">
        <v>7.0921985815602835E-3</v>
      </c>
      <c r="M36" s="59">
        <v>7.0921985815602835E-3</v>
      </c>
      <c r="N36" s="60">
        <v>1</v>
      </c>
      <c r="O36" s="73">
        <f t="shared" si="2"/>
        <v>1</v>
      </c>
      <c r="P36" s="46">
        <f t="shared" si="3"/>
        <v>20</v>
      </c>
      <c r="Q36" s="46">
        <f t="shared" si="4"/>
        <v>1</v>
      </c>
      <c r="R36" s="46">
        <f t="shared" si="5"/>
        <v>21</v>
      </c>
      <c r="S36" s="46">
        <f t="shared" si="6"/>
        <v>2</v>
      </c>
      <c r="U36" s="259">
        <v>38340.333912037036</v>
      </c>
      <c r="V36" s="259">
        <v>40974.00645833333</v>
      </c>
      <c r="W36" s="131">
        <f t="shared" si="8"/>
        <v>2633.6725462962931</v>
      </c>
      <c r="X36" s="4">
        <f t="shared" si="9"/>
        <v>7.2155412227295699</v>
      </c>
      <c r="Y36" s="131">
        <f t="shared" si="10"/>
        <v>7</v>
      </c>
      <c r="Z36" s="148">
        <f t="shared" ca="1" si="11"/>
        <v>0.81084960912939019</v>
      </c>
      <c r="AA36" s="331">
        <f t="shared" si="12"/>
        <v>1</v>
      </c>
    </row>
    <row r="37" spans="1:27">
      <c r="A37" s="262">
        <v>38748.155648148146</v>
      </c>
      <c r="B37" s="262">
        <v>40974.00645833333</v>
      </c>
      <c r="C37" t="s">
        <v>371</v>
      </c>
      <c r="D37">
        <v>235</v>
      </c>
      <c r="E37">
        <v>88</v>
      </c>
      <c r="F37" t="s">
        <v>46</v>
      </c>
      <c r="G37">
        <v>3</v>
      </c>
      <c r="H37">
        <v>3</v>
      </c>
      <c r="I37" s="4">
        <v>3</v>
      </c>
      <c r="J37">
        <v>2</v>
      </c>
      <c r="K37">
        <v>2</v>
      </c>
      <c r="L37" s="58">
        <v>8.5106382978723406E-3</v>
      </c>
      <c r="M37" s="59">
        <v>8.5106382978723406E-3</v>
      </c>
      <c r="N37" s="60">
        <v>1</v>
      </c>
      <c r="O37" s="73">
        <f t="shared" si="2"/>
        <v>1</v>
      </c>
      <c r="P37" s="46">
        <f t="shared" si="3"/>
        <v>20</v>
      </c>
      <c r="Q37" s="46">
        <f t="shared" si="4"/>
        <v>1</v>
      </c>
      <c r="R37" s="46">
        <f t="shared" si="5"/>
        <v>21</v>
      </c>
      <c r="S37" s="46">
        <f t="shared" si="6"/>
        <v>3</v>
      </c>
      <c r="U37" s="259">
        <v>38748.155648148146</v>
      </c>
      <c r="V37" s="259">
        <v>40974.00645833333</v>
      </c>
      <c r="W37" s="131">
        <f t="shared" si="8"/>
        <v>2225.8508101851839</v>
      </c>
      <c r="X37" s="4">
        <f t="shared" si="9"/>
        <v>6.0982213977676274</v>
      </c>
      <c r="Y37" s="131">
        <f t="shared" si="10"/>
        <v>6</v>
      </c>
      <c r="Z37" s="148">
        <f t="shared" ca="1" si="11"/>
        <v>0.68529030382197953</v>
      </c>
      <c r="AA37" s="331">
        <f t="shared" si="12"/>
        <v>1</v>
      </c>
    </row>
    <row r="38" spans="1:27">
      <c r="A38" s="262">
        <v>37725.965740740743</v>
      </c>
      <c r="B38" s="262">
        <v>40974.00645833333</v>
      </c>
      <c r="C38" t="s">
        <v>372</v>
      </c>
      <c r="D38">
        <v>323</v>
      </c>
      <c r="E38">
        <v>0</v>
      </c>
      <c r="F38" t="s">
        <v>46</v>
      </c>
      <c r="G38">
        <v>3</v>
      </c>
      <c r="H38">
        <v>3</v>
      </c>
      <c r="I38" s="4">
        <v>3</v>
      </c>
      <c r="J38">
        <v>3</v>
      </c>
      <c r="K38">
        <v>3</v>
      </c>
      <c r="L38" s="58">
        <v>9.2879256965944269E-3</v>
      </c>
      <c r="M38" s="59">
        <v>9.2879256965944269E-3</v>
      </c>
      <c r="N38" s="60">
        <v>1</v>
      </c>
      <c r="O38" s="73">
        <f t="shared" si="2"/>
        <v>1</v>
      </c>
      <c r="P38" s="46">
        <f t="shared" si="3"/>
        <v>20</v>
      </c>
      <c r="Q38" s="46">
        <f t="shared" si="4"/>
        <v>1</v>
      </c>
      <c r="R38" s="46">
        <f t="shared" si="5"/>
        <v>21</v>
      </c>
      <c r="S38" s="46">
        <f t="shared" si="6"/>
        <v>0</v>
      </c>
      <c r="U38" s="259">
        <v>37725.965740740743</v>
      </c>
      <c r="V38" s="259">
        <v>40974.00645833333</v>
      </c>
      <c r="W38" s="131">
        <f t="shared" si="8"/>
        <v>3248.0407175925866</v>
      </c>
      <c r="X38" s="4">
        <f t="shared" si="9"/>
        <v>8.8987416920344842</v>
      </c>
      <c r="Y38" s="131">
        <f t="shared" si="10"/>
        <v>8</v>
      </c>
      <c r="Z38" s="148">
        <f t="shared" ca="1" si="11"/>
        <v>1</v>
      </c>
      <c r="AA38" s="331">
        <f t="shared" si="12"/>
        <v>1</v>
      </c>
    </row>
    <row r="39" spans="1:27">
      <c r="A39" s="262">
        <v>38116.217303240745</v>
      </c>
      <c r="B39" s="262">
        <v>40974.00645833333</v>
      </c>
      <c r="C39" t="s">
        <v>373</v>
      </c>
      <c r="D39">
        <v>307</v>
      </c>
      <c r="E39">
        <v>16</v>
      </c>
      <c r="F39" t="s">
        <v>46</v>
      </c>
      <c r="G39">
        <v>3</v>
      </c>
      <c r="H39">
        <v>3</v>
      </c>
      <c r="I39" s="4">
        <v>3</v>
      </c>
      <c r="J39">
        <v>3</v>
      </c>
      <c r="K39">
        <v>3</v>
      </c>
      <c r="L39" s="58">
        <v>9.7719869706840382E-3</v>
      </c>
      <c r="M39" s="59">
        <v>9.7719869706840382E-3</v>
      </c>
      <c r="N39" s="60">
        <v>1</v>
      </c>
      <c r="O39" s="73">
        <f t="shared" si="2"/>
        <v>1</v>
      </c>
      <c r="P39" s="46">
        <f t="shared" si="3"/>
        <v>20</v>
      </c>
      <c r="Q39" s="46">
        <f t="shared" si="4"/>
        <v>1</v>
      </c>
      <c r="R39" s="46">
        <f t="shared" si="5"/>
        <v>21</v>
      </c>
      <c r="S39" s="46">
        <f t="shared" si="6"/>
        <v>2</v>
      </c>
      <c r="U39" s="259">
        <v>38116.217303240745</v>
      </c>
      <c r="V39" s="259">
        <v>40974.00645833333</v>
      </c>
      <c r="W39" s="131">
        <f t="shared" si="8"/>
        <v>2857.7891550925851</v>
      </c>
      <c r="X39" s="4">
        <f t="shared" si="9"/>
        <v>7.829559329020781</v>
      </c>
      <c r="Y39" s="131">
        <f t="shared" si="10"/>
        <v>7</v>
      </c>
      <c r="Z39" s="148">
        <f t="shared" ca="1" si="11"/>
        <v>0.8798501630887029</v>
      </c>
      <c r="AA39" s="331">
        <f t="shared" si="12"/>
        <v>1</v>
      </c>
    </row>
    <row r="40" spans="1:27">
      <c r="A40" s="262">
        <v>39927.063391203701</v>
      </c>
      <c r="B40" s="262">
        <v>40974.00645833333</v>
      </c>
      <c r="C40" t="s">
        <v>374</v>
      </c>
      <c r="D40">
        <v>89</v>
      </c>
      <c r="E40">
        <v>234</v>
      </c>
      <c r="F40" t="s">
        <v>46</v>
      </c>
      <c r="G40">
        <v>3</v>
      </c>
      <c r="H40">
        <v>3</v>
      </c>
      <c r="I40" s="4">
        <v>3</v>
      </c>
      <c r="J40">
        <v>1</v>
      </c>
      <c r="K40">
        <v>1</v>
      </c>
      <c r="L40" s="58">
        <v>1.1235955056179775E-2</v>
      </c>
      <c r="M40" s="59">
        <v>1.1235955056179775E-2</v>
      </c>
      <c r="N40" s="60">
        <v>1</v>
      </c>
      <c r="O40" s="73">
        <f t="shared" si="2"/>
        <v>1</v>
      </c>
      <c r="P40" s="46">
        <f t="shared" si="3"/>
        <v>20</v>
      </c>
      <c r="Q40" s="46">
        <f t="shared" si="4"/>
        <v>1</v>
      </c>
      <c r="R40" s="46">
        <f t="shared" si="5"/>
        <v>21</v>
      </c>
      <c r="S40" s="46">
        <f t="shared" si="6"/>
        <v>6</v>
      </c>
      <c r="U40" s="259">
        <v>39927.063391203701</v>
      </c>
      <c r="V40" s="259">
        <v>40974.00645833333</v>
      </c>
      <c r="W40" s="131">
        <f t="shared" si="8"/>
        <v>1046.9430671296286</v>
      </c>
      <c r="X40" s="4">
        <f t="shared" si="9"/>
        <v>2.8683371702181608</v>
      </c>
      <c r="Y40" s="131">
        <f t="shared" si="10"/>
        <v>2</v>
      </c>
      <c r="Z40" s="148">
        <f t="shared" ca="1" si="11"/>
        <v>0.32233064735272526</v>
      </c>
      <c r="AA40" s="331">
        <f t="shared" si="12"/>
        <v>1</v>
      </c>
    </row>
    <row r="41" spans="1:27">
      <c r="A41" s="262">
        <v>38498.433055555557</v>
      </c>
      <c r="B41" s="262">
        <v>40974.00645833333</v>
      </c>
      <c r="C41" t="s">
        <v>375</v>
      </c>
      <c r="D41">
        <v>262</v>
      </c>
      <c r="E41">
        <v>61</v>
      </c>
      <c r="F41" t="s">
        <v>46</v>
      </c>
      <c r="G41">
        <v>3</v>
      </c>
      <c r="H41">
        <v>3</v>
      </c>
      <c r="I41" s="4">
        <v>3</v>
      </c>
      <c r="J41">
        <v>3</v>
      </c>
      <c r="K41">
        <v>3</v>
      </c>
      <c r="L41" s="58">
        <v>1.1450381679389313E-2</v>
      </c>
      <c r="M41" s="59">
        <v>1.1450381679389313E-2</v>
      </c>
      <c r="N41" s="60">
        <v>1</v>
      </c>
      <c r="O41" s="73">
        <f t="shared" si="2"/>
        <v>1</v>
      </c>
      <c r="P41" s="46">
        <f t="shared" si="3"/>
        <v>20</v>
      </c>
      <c r="Q41" s="46">
        <f t="shared" si="4"/>
        <v>1</v>
      </c>
      <c r="R41" s="46">
        <f t="shared" si="5"/>
        <v>21</v>
      </c>
      <c r="S41" s="46">
        <f t="shared" si="6"/>
        <v>3</v>
      </c>
      <c r="U41" s="259">
        <v>38498.433055555557</v>
      </c>
      <c r="V41" s="259">
        <v>40974.00645833333</v>
      </c>
      <c r="W41" s="131">
        <f t="shared" si="8"/>
        <v>2475.5734027777726</v>
      </c>
      <c r="X41" s="4">
        <f t="shared" si="9"/>
        <v>6.7823928843226646</v>
      </c>
      <c r="Y41" s="131">
        <f t="shared" si="10"/>
        <v>6</v>
      </c>
      <c r="Z41" s="148">
        <f t="shared" ca="1" si="11"/>
        <v>0.76217437465274185</v>
      </c>
      <c r="AA41" s="331">
        <f t="shared" si="12"/>
        <v>1</v>
      </c>
    </row>
    <row r="42" spans="1:27">
      <c r="A42" s="262">
        <v>37725.965740740743</v>
      </c>
      <c r="B42" s="262">
        <v>40974.00645833333</v>
      </c>
      <c r="C42" t="s">
        <v>376</v>
      </c>
      <c r="D42">
        <v>323</v>
      </c>
      <c r="E42">
        <v>0</v>
      </c>
      <c r="F42" t="s">
        <v>46</v>
      </c>
      <c r="G42">
        <v>2</v>
      </c>
      <c r="H42">
        <v>2</v>
      </c>
      <c r="I42" s="4">
        <v>2</v>
      </c>
      <c r="J42">
        <v>4</v>
      </c>
      <c r="K42">
        <v>4</v>
      </c>
      <c r="L42" s="58">
        <v>1.238390092879257E-2</v>
      </c>
      <c r="M42" s="59">
        <v>1.238390092879257E-2</v>
      </c>
      <c r="N42" s="60">
        <v>1</v>
      </c>
      <c r="O42" s="73">
        <f t="shared" si="2"/>
        <v>1</v>
      </c>
      <c r="P42" s="46">
        <f t="shared" si="3"/>
        <v>20</v>
      </c>
      <c r="Q42" s="46">
        <f t="shared" si="4"/>
        <v>1</v>
      </c>
      <c r="R42" s="46">
        <f t="shared" si="5"/>
        <v>21</v>
      </c>
      <c r="S42" s="46">
        <f t="shared" si="6"/>
        <v>0</v>
      </c>
      <c r="U42" s="259">
        <v>37725.965740740743</v>
      </c>
      <c r="V42" s="259">
        <v>40974.00645833333</v>
      </c>
      <c r="W42" s="131">
        <f t="shared" si="8"/>
        <v>3248.0407175925866</v>
      </c>
      <c r="X42" s="4">
        <f t="shared" si="9"/>
        <v>8.8987416920344842</v>
      </c>
      <c r="Y42" s="131">
        <f t="shared" si="10"/>
        <v>8</v>
      </c>
      <c r="Z42" s="148">
        <f t="shared" ca="1" si="11"/>
        <v>1</v>
      </c>
      <c r="AA42" s="331">
        <f t="shared" si="12"/>
        <v>1</v>
      </c>
    </row>
    <row r="43" spans="1:27">
      <c r="A43" s="262">
        <v>38716.398043981484</v>
      </c>
      <c r="B43" s="262">
        <v>40974.00645833333</v>
      </c>
      <c r="C43" t="s">
        <v>377</v>
      </c>
      <c r="D43">
        <v>237</v>
      </c>
      <c r="E43">
        <v>86</v>
      </c>
      <c r="F43" t="s">
        <v>46</v>
      </c>
      <c r="G43">
        <v>3</v>
      </c>
      <c r="H43">
        <v>3</v>
      </c>
      <c r="I43" s="4">
        <v>3</v>
      </c>
      <c r="J43">
        <v>3</v>
      </c>
      <c r="K43">
        <v>3</v>
      </c>
      <c r="L43" s="58">
        <v>1.2658227848101266E-2</v>
      </c>
      <c r="M43" s="59">
        <v>1.2658227848101266E-2</v>
      </c>
      <c r="N43" s="60">
        <v>1</v>
      </c>
      <c r="O43" s="73">
        <f t="shared" si="2"/>
        <v>1</v>
      </c>
      <c r="P43" s="46">
        <f t="shared" si="3"/>
        <v>20</v>
      </c>
      <c r="Q43" s="46">
        <f t="shared" si="4"/>
        <v>1</v>
      </c>
      <c r="R43" s="46">
        <f t="shared" si="5"/>
        <v>21</v>
      </c>
      <c r="S43" s="46">
        <f t="shared" si="6"/>
        <v>3</v>
      </c>
      <c r="U43" s="259">
        <v>38716.398043981484</v>
      </c>
      <c r="V43" s="259">
        <v>40974.00645833333</v>
      </c>
      <c r="W43" s="131">
        <f t="shared" si="8"/>
        <v>2257.6084143518456</v>
      </c>
      <c r="X43" s="4">
        <f t="shared" si="9"/>
        <v>6.1852285324708101</v>
      </c>
      <c r="Y43" s="131">
        <f t="shared" si="10"/>
        <v>6</v>
      </c>
      <c r="Z43" s="148">
        <f t="shared" ca="1" si="11"/>
        <v>0.69506776873941445</v>
      </c>
      <c r="AA43" s="331">
        <f t="shared" si="12"/>
        <v>1</v>
      </c>
    </row>
    <row r="44" spans="1:27">
      <c r="A44" s="262">
        <v>38824.187951388885</v>
      </c>
      <c r="B44" s="262">
        <v>40974.00645833333</v>
      </c>
      <c r="C44" t="s">
        <v>378</v>
      </c>
      <c r="D44">
        <v>228</v>
      </c>
      <c r="E44">
        <v>95</v>
      </c>
      <c r="F44" t="s">
        <v>46</v>
      </c>
      <c r="G44">
        <v>2</v>
      </c>
      <c r="H44">
        <v>2</v>
      </c>
      <c r="I44" s="4">
        <v>2</v>
      </c>
      <c r="J44">
        <v>3</v>
      </c>
      <c r="K44">
        <v>3</v>
      </c>
      <c r="L44" s="58">
        <v>1.3157894736842105E-2</v>
      </c>
      <c r="M44" s="59">
        <v>1.3157894736842105E-2</v>
      </c>
      <c r="N44" s="60">
        <v>1</v>
      </c>
      <c r="O44" s="73">
        <f t="shared" si="2"/>
        <v>1</v>
      </c>
      <c r="P44" s="46">
        <f t="shared" si="3"/>
        <v>20</v>
      </c>
      <c r="Q44" s="46">
        <f t="shared" si="4"/>
        <v>1</v>
      </c>
      <c r="R44" s="46">
        <f t="shared" si="5"/>
        <v>21</v>
      </c>
      <c r="S44" s="46">
        <f t="shared" si="6"/>
        <v>3</v>
      </c>
      <c r="U44" s="259">
        <v>38824.187951388885</v>
      </c>
      <c r="V44" s="259">
        <v>40974.00645833333</v>
      </c>
      <c r="W44" s="131">
        <f t="shared" si="8"/>
        <v>2149.8185069444444</v>
      </c>
      <c r="X44" s="4">
        <f t="shared" si="9"/>
        <v>5.8899137176560119</v>
      </c>
      <c r="Y44" s="131">
        <f t="shared" si="10"/>
        <v>5</v>
      </c>
      <c r="Z44" s="148">
        <f t="shared" ca="1" si="11"/>
        <v>0.66188163692044688</v>
      </c>
      <c r="AA44" s="331">
        <f t="shared" si="12"/>
        <v>1</v>
      </c>
    </row>
    <row r="45" spans="1:27">
      <c r="A45" s="262">
        <v>39498.37027777778</v>
      </c>
      <c r="B45" s="262">
        <v>40974.00645833333</v>
      </c>
      <c r="C45" t="s">
        <v>379</v>
      </c>
      <c r="D45">
        <v>145</v>
      </c>
      <c r="E45">
        <v>178</v>
      </c>
      <c r="F45" t="s">
        <v>46</v>
      </c>
      <c r="G45">
        <v>3</v>
      </c>
      <c r="H45">
        <v>3</v>
      </c>
      <c r="I45" s="4">
        <v>3</v>
      </c>
      <c r="J45">
        <v>2</v>
      </c>
      <c r="K45">
        <v>1</v>
      </c>
      <c r="L45" s="58">
        <v>1.3793103448275862E-2</v>
      </c>
      <c r="M45" s="59">
        <v>6.8965517241379309E-3</v>
      </c>
      <c r="N45" s="60">
        <v>2</v>
      </c>
      <c r="O45" s="73">
        <f t="shared" si="2"/>
        <v>1</v>
      </c>
      <c r="P45" s="46">
        <f t="shared" si="3"/>
        <v>20</v>
      </c>
      <c r="Q45" s="46">
        <f t="shared" si="4"/>
        <v>1</v>
      </c>
      <c r="R45" s="46">
        <f t="shared" si="5"/>
        <v>21</v>
      </c>
      <c r="S45" s="46">
        <f t="shared" si="6"/>
        <v>5</v>
      </c>
      <c r="U45" s="259">
        <v>39498.37027777778</v>
      </c>
      <c r="V45" s="259">
        <v>40974.00645833333</v>
      </c>
      <c r="W45" s="131">
        <f t="shared" si="8"/>
        <v>1475.6361805555498</v>
      </c>
      <c r="X45" s="4">
        <f t="shared" si="9"/>
        <v>4.0428388508371231</v>
      </c>
      <c r="Y45" s="131">
        <f t="shared" si="10"/>
        <v>4</v>
      </c>
      <c r="Z45" s="148">
        <f t="shared" ca="1" si="11"/>
        <v>0.4543157887655041</v>
      </c>
      <c r="AA45" s="331">
        <f t="shared" si="12"/>
        <v>1</v>
      </c>
    </row>
    <row r="46" spans="1:27">
      <c r="A46" s="262">
        <v>40425.166770833333</v>
      </c>
      <c r="B46" s="262">
        <v>40974.00645833333</v>
      </c>
      <c r="C46" t="s">
        <v>380</v>
      </c>
      <c r="D46">
        <v>59</v>
      </c>
      <c r="E46">
        <v>264</v>
      </c>
      <c r="F46" t="s">
        <v>46</v>
      </c>
      <c r="G46">
        <v>4</v>
      </c>
      <c r="H46">
        <v>4</v>
      </c>
      <c r="I46" s="4">
        <v>4</v>
      </c>
      <c r="J46">
        <v>1</v>
      </c>
      <c r="K46">
        <v>1</v>
      </c>
      <c r="L46" s="58">
        <v>1.6949152542372881E-2</v>
      </c>
      <c r="M46" s="59">
        <v>1.6949152542372881E-2</v>
      </c>
      <c r="N46" s="60">
        <v>1</v>
      </c>
      <c r="O46" s="73">
        <f t="shared" si="2"/>
        <v>1</v>
      </c>
      <c r="P46" s="46">
        <f t="shared" si="3"/>
        <v>20</v>
      </c>
      <c r="Q46" s="46">
        <f t="shared" si="4"/>
        <v>1</v>
      </c>
      <c r="R46" s="46">
        <f t="shared" si="5"/>
        <v>21</v>
      </c>
      <c r="S46" s="46">
        <f t="shared" si="6"/>
        <v>8</v>
      </c>
      <c r="U46" s="259">
        <v>40425.166770833333</v>
      </c>
      <c r="V46" s="259">
        <v>40974.00645833333</v>
      </c>
      <c r="W46" s="131">
        <f t="shared" si="8"/>
        <v>548.83968749999622</v>
      </c>
      <c r="X46" s="4">
        <f t="shared" si="9"/>
        <v>1.5036703767123183</v>
      </c>
      <c r="Y46" s="131">
        <f t="shared" si="10"/>
        <v>1</v>
      </c>
      <c r="Z46" s="148">
        <f t="shared" ca="1" si="11"/>
        <v>0.16897561798633803</v>
      </c>
      <c r="AA46" s="331">
        <f t="shared" si="12"/>
        <v>1</v>
      </c>
    </row>
    <row r="47" spans="1:27">
      <c r="A47" s="262">
        <v>38818.62226851852</v>
      </c>
      <c r="B47" s="262">
        <v>40974.00645833333</v>
      </c>
      <c r="C47" t="s">
        <v>381</v>
      </c>
      <c r="D47">
        <v>229</v>
      </c>
      <c r="E47">
        <v>94</v>
      </c>
      <c r="F47" t="s">
        <v>46</v>
      </c>
      <c r="G47">
        <v>3</v>
      </c>
      <c r="H47">
        <v>3</v>
      </c>
      <c r="I47" s="4">
        <v>3</v>
      </c>
      <c r="J47">
        <v>4</v>
      </c>
      <c r="K47">
        <v>3</v>
      </c>
      <c r="L47" s="58">
        <v>1.7467248908296942E-2</v>
      </c>
      <c r="M47" s="59">
        <v>1.3100436681222707E-2</v>
      </c>
      <c r="N47" s="60">
        <v>1.3333333333333333</v>
      </c>
      <c r="O47" s="73">
        <f t="shared" si="2"/>
        <v>1</v>
      </c>
      <c r="P47" s="46">
        <f t="shared" si="3"/>
        <v>20</v>
      </c>
      <c r="Q47" s="46">
        <f t="shared" si="4"/>
        <v>1</v>
      </c>
      <c r="R47" s="46">
        <f t="shared" si="5"/>
        <v>21</v>
      </c>
      <c r="S47" s="46">
        <f t="shared" si="6"/>
        <v>3</v>
      </c>
      <c r="U47" s="259">
        <v>38818.62226851852</v>
      </c>
      <c r="V47" s="259">
        <v>40974.00645833333</v>
      </c>
      <c r="W47" s="131">
        <f t="shared" si="8"/>
        <v>2155.3841898148094</v>
      </c>
      <c r="X47" s="4">
        <f t="shared" si="9"/>
        <v>5.9051621638761898</v>
      </c>
      <c r="Y47" s="131">
        <f t="shared" si="10"/>
        <v>5</v>
      </c>
      <c r="Z47" s="148">
        <f t="shared" ca="1" si="11"/>
        <v>0.66359518775132753</v>
      </c>
      <c r="AA47" s="331">
        <f t="shared" si="12"/>
        <v>1</v>
      </c>
    </row>
    <row r="48" spans="1:27">
      <c r="A48" s="262">
        <v>37725.965740740743</v>
      </c>
      <c r="B48" s="262">
        <v>40974.00645833333</v>
      </c>
      <c r="C48" t="s">
        <v>382</v>
      </c>
      <c r="D48">
        <v>323</v>
      </c>
      <c r="E48">
        <v>0</v>
      </c>
      <c r="F48" t="s">
        <v>46</v>
      </c>
      <c r="G48">
        <v>3</v>
      </c>
      <c r="H48">
        <v>4</v>
      </c>
      <c r="I48" s="4">
        <v>3.8761610000000002</v>
      </c>
      <c r="J48">
        <v>6</v>
      </c>
      <c r="K48">
        <v>5</v>
      </c>
      <c r="L48" s="58">
        <v>1.8575851393188854E-2</v>
      </c>
      <c r="M48" s="59">
        <v>1.5479876160990712E-2</v>
      </c>
      <c r="N48" s="60">
        <v>1.2</v>
      </c>
      <c r="O48" s="73">
        <f t="shared" si="2"/>
        <v>1.3333333333333333</v>
      </c>
      <c r="P48" s="46">
        <f t="shared" si="3"/>
        <v>20</v>
      </c>
      <c r="Q48" s="46">
        <f t="shared" si="4"/>
        <v>1</v>
      </c>
      <c r="R48" s="46">
        <f t="shared" si="5"/>
        <v>21</v>
      </c>
      <c r="S48" s="46">
        <f t="shared" si="6"/>
        <v>0</v>
      </c>
      <c r="U48" s="259">
        <v>37725.965740740743</v>
      </c>
      <c r="V48" s="259">
        <v>40974.00645833333</v>
      </c>
      <c r="W48" s="131">
        <f t="shared" si="8"/>
        <v>3248.0407175925866</v>
      </c>
      <c r="X48" s="4">
        <f t="shared" si="9"/>
        <v>8.8987416920344842</v>
      </c>
      <c r="Y48" s="131">
        <f t="shared" si="10"/>
        <v>8</v>
      </c>
      <c r="Z48" s="148">
        <f t="shared" ca="1" si="11"/>
        <v>1</v>
      </c>
      <c r="AA48" s="331">
        <f t="shared" si="12"/>
        <v>1</v>
      </c>
    </row>
    <row r="49" spans="1:27">
      <c r="A49" s="262">
        <v>39841.797430555554</v>
      </c>
      <c r="B49" s="262">
        <v>40974.00645833333</v>
      </c>
      <c r="C49" t="s">
        <v>383</v>
      </c>
      <c r="D49">
        <v>100</v>
      </c>
      <c r="E49">
        <v>223</v>
      </c>
      <c r="F49" t="s">
        <v>46</v>
      </c>
      <c r="G49">
        <v>1</v>
      </c>
      <c r="H49">
        <v>1</v>
      </c>
      <c r="I49" s="4">
        <v>1</v>
      </c>
      <c r="J49">
        <v>2</v>
      </c>
      <c r="K49">
        <v>2</v>
      </c>
      <c r="L49" s="58">
        <v>0.02</v>
      </c>
      <c r="M49" s="59">
        <v>0.02</v>
      </c>
      <c r="N49" s="60">
        <v>1</v>
      </c>
      <c r="O49" s="73">
        <f t="shared" si="2"/>
        <v>1</v>
      </c>
      <c r="P49" s="46">
        <f t="shared" si="3"/>
        <v>20</v>
      </c>
      <c r="Q49" s="46">
        <f t="shared" si="4"/>
        <v>1</v>
      </c>
      <c r="R49" s="46">
        <f t="shared" si="5"/>
        <v>21</v>
      </c>
      <c r="S49" s="46">
        <f t="shared" si="6"/>
        <v>6</v>
      </c>
      <c r="U49" s="259">
        <v>39841.797430555554</v>
      </c>
      <c r="V49" s="259">
        <v>40974.00645833333</v>
      </c>
      <c r="W49" s="131">
        <f t="shared" si="8"/>
        <v>1132.2090277777752</v>
      </c>
      <c r="X49" s="4">
        <f t="shared" si="9"/>
        <v>3.1019425418569182</v>
      </c>
      <c r="Y49" s="131">
        <f t="shared" si="10"/>
        <v>3</v>
      </c>
      <c r="Z49" s="148">
        <f t="shared" ca="1" si="11"/>
        <v>0.34858215343339549</v>
      </c>
      <c r="AA49" s="331">
        <f t="shared" si="12"/>
        <v>1</v>
      </c>
    </row>
    <row r="50" spans="1:27">
      <c r="A50" s="262">
        <v>39841.81689814815</v>
      </c>
      <c r="B50" s="262">
        <v>40974.00645833333</v>
      </c>
      <c r="C50" t="s">
        <v>384</v>
      </c>
      <c r="D50">
        <v>99</v>
      </c>
      <c r="E50">
        <v>224</v>
      </c>
      <c r="F50" t="s">
        <v>46</v>
      </c>
      <c r="G50">
        <v>5</v>
      </c>
      <c r="H50">
        <v>5</v>
      </c>
      <c r="I50" s="4">
        <v>5</v>
      </c>
      <c r="J50">
        <v>2</v>
      </c>
      <c r="K50">
        <v>2</v>
      </c>
      <c r="L50" s="58">
        <v>2.0202020202020204E-2</v>
      </c>
      <c r="M50" s="59">
        <v>2.0202020202020204E-2</v>
      </c>
      <c r="N50" s="60">
        <v>1</v>
      </c>
      <c r="O50" s="73">
        <f t="shared" si="2"/>
        <v>1</v>
      </c>
      <c r="P50" s="46">
        <f t="shared" si="3"/>
        <v>20</v>
      </c>
      <c r="Q50" s="46">
        <f t="shared" si="4"/>
        <v>1</v>
      </c>
      <c r="R50" s="46">
        <f t="shared" si="5"/>
        <v>21</v>
      </c>
      <c r="S50" s="46">
        <f t="shared" si="6"/>
        <v>6</v>
      </c>
      <c r="U50" s="259">
        <v>39841.81689814815</v>
      </c>
      <c r="V50" s="259">
        <v>40974.00645833333</v>
      </c>
      <c r="W50" s="131">
        <f t="shared" si="8"/>
        <v>1132.1895601851793</v>
      </c>
      <c r="X50" s="4">
        <f t="shared" si="9"/>
        <v>3.1018892059867924</v>
      </c>
      <c r="Y50" s="131">
        <f t="shared" si="10"/>
        <v>3</v>
      </c>
      <c r="Z50" s="148">
        <f t="shared" ca="1" si="11"/>
        <v>0.34857615979160078</v>
      </c>
      <c r="AA50" s="331">
        <f t="shared" si="12"/>
        <v>1</v>
      </c>
    </row>
    <row r="51" spans="1:27">
      <c r="A51" s="262">
        <v>37725.965740740743</v>
      </c>
      <c r="B51" s="262">
        <v>40974.00645833333</v>
      </c>
      <c r="C51" t="s">
        <v>385</v>
      </c>
      <c r="D51">
        <v>292</v>
      </c>
      <c r="E51">
        <v>0</v>
      </c>
      <c r="F51" t="s">
        <v>46</v>
      </c>
      <c r="G51">
        <v>2</v>
      </c>
      <c r="H51">
        <v>3</v>
      </c>
      <c r="I51" s="4">
        <v>2.458904</v>
      </c>
      <c r="J51">
        <v>6</v>
      </c>
      <c r="K51">
        <v>5</v>
      </c>
      <c r="L51" s="58">
        <v>2.0547945205479451E-2</v>
      </c>
      <c r="M51" s="59">
        <v>1.7123287671232876E-2</v>
      </c>
      <c r="N51" s="60">
        <v>1.2</v>
      </c>
      <c r="O51" s="73">
        <f t="shared" si="2"/>
        <v>1.5</v>
      </c>
      <c r="P51" s="46">
        <f t="shared" si="3"/>
        <v>20</v>
      </c>
      <c r="Q51" s="46">
        <f t="shared" si="4"/>
        <v>1</v>
      </c>
      <c r="R51" s="46">
        <f t="shared" si="5"/>
        <v>21</v>
      </c>
      <c r="S51" s="46">
        <f t="shared" si="6"/>
        <v>0</v>
      </c>
      <c r="U51" s="259">
        <v>37725.965740740743</v>
      </c>
      <c r="V51" s="259">
        <v>40974.00645833333</v>
      </c>
      <c r="W51" s="131">
        <f t="shared" si="8"/>
        <v>3248.0407175925866</v>
      </c>
      <c r="X51" s="4">
        <f t="shared" si="9"/>
        <v>8.8987416920344842</v>
      </c>
      <c r="Y51" s="131">
        <f t="shared" si="10"/>
        <v>8</v>
      </c>
      <c r="Z51" s="148">
        <f t="shared" ca="1" si="11"/>
        <v>1</v>
      </c>
      <c r="AA51" s="331">
        <f t="shared" si="12"/>
        <v>1</v>
      </c>
    </row>
    <row r="52" spans="1:27">
      <c r="A52" s="262">
        <v>39525.004236111112</v>
      </c>
      <c r="B52" s="262">
        <v>40974.00645833333</v>
      </c>
      <c r="C52" t="s">
        <v>386</v>
      </c>
      <c r="D52">
        <v>142</v>
      </c>
      <c r="E52">
        <v>181</v>
      </c>
      <c r="F52" t="s">
        <v>46</v>
      </c>
      <c r="G52">
        <v>1</v>
      </c>
      <c r="H52">
        <v>2</v>
      </c>
      <c r="I52" s="4">
        <v>1.4507042000000001</v>
      </c>
      <c r="J52">
        <v>3</v>
      </c>
      <c r="K52">
        <v>3</v>
      </c>
      <c r="L52" s="58">
        <v>2.1126760563380281E-2</v>
      </c>
      <c r="M52" s="59">
        <v>2.1126760563380281E-2</v>
      </c>
      <c r="N52" s="60">
        <v>1</v>
      </c>
      <c r="O52" s="73">
        <f t="shared" si="2"/>
        <v>2</v>
      </c>
      <c r="P52" s="46">
        <f t="shared" si="3"/>
        <v>20</v>
      </c>
      <c r="Q52" s="46">
        <f t="shared" si="4"/>
        <v>1</v>
      </c>
      <c r="R52" s="46">
        <f t="shared" si="5"/>
        <v>21</v>
      </c>
      <c r="S52" s="46">
        <f t="shared" si="6"/>
        <v>5</v>
      </c>
      <c r="U52" s="259">
        <v>39525.004236111112</v>
      </c>
      <c r="V52" s="259">
        <v>40974.00645833333</v>
      </c>
      <c r="W52" s="131">
        <f t="shared" si="8"/>
        <v>1449.0022222222178</v>
      </c>
      <c r="X52" s="4">
        <f t="shared" si="9"/>
        <v>3.9698691019786789</v>
      </c>
      <c r="Y52" s="131">
        <f t="shared" si="10"/>
        <v>3</v>
      </c>
      <c r="Z52" s="148">
        <f t="shared" ca="1" si="11"/>
        <v>0.44611578123817452</v>
      </c>
      <c r="AA52" s="331">
        <f t="shared" si="12"/>
        <v>1</v>
      </c>
    </row>
    <row r="53" spans="1:27">
      <c r="A53" s="262">
        <v>39525.012129629627</v>
      </c>
      <c r="B53" s="262">
        <v>40974.00645833333</v>
      </c>
      <c r="C53" t="s">
        <v>387</v>
      </c>
      <c r="D53">
        <v>141</v>
      </c>
      <c r="E53">
        <v>182</v>
      </c>
      <c r="F53" t="s">
        <v>46</v>
      </c>
      <c r="G53">
        <v>6</v>
      </c>
      <c r="H53">
        <v>6</v>
      </c>
      <c r="I53" s="4">
        <v>6</v>
      </c>
      <c r="J53">
        <v>3</v>
      </c>
      <c r="K53">
        <v>3</v>
      </c>
      <c r="L53" s="58">
        <v>2.1276595744680851E-2</v>
      </c>
      <c r="M53" s="59">
        <v>2.1276595744680851E-2</v>
      </c>
      <c r="N53" s="60">
        <v>1</v>
      </c>
      <c r="O53" s="73">
        <f t="shared" si="2"/>
        <v>1</v>
      </c>
      <c r="P53" s="46">
        <f t="shared" si="3"/>
        <v>20</v>
      </c>
      <c r="Q53" s="46">
        <f t="shared" si="4"/>
        <v>1</v>
      </c>
      <c r="R53" s="46">
        <f t="shared" si="5"/>
        <v>21</v>
      </c>
      <c r="S53" s="46">
        <f t="shared" si="6"/>
        <v>5</v>
      </c>
      <c r="U53" s="259">
        <v>39525.012129629627</v>
      </c>
      <c r="V53" s="259">
        <v>40974.00645833333</v>
      </c>
      <c r="W53" s="131">
        <f t="shared" si="8"/>
        <v>1448.9943287037022</v>
      </c>
      <c r="X53" s="4">
        <f t="shared" si="9"/>
        <v>3.9698474759005538</v>
      </c>
      <c r="Y53" s="131">
        <f t="shared" si="10"/>
        <v>3</v>
      </c>
      <c r="Z53" s="148">
        <f t="shared" ca="1" si="11"/>
        <v>0.44611335099816152</v>
      </c>
      <c r="AA53" s="331">
        <f t="shared" si="12"/>
        <v>1</v>
      </c>
    </row>
    <row r="54" spans="1:27">
      <c r="A54" s="262">
        <v>38772.080914351856</v>
      </c>
      <c r="B54" s="262">
        <v>40974.00645833333</v>
      </c>
      <c r="C54" t="s">
        <v>388</v>
      </c>
      <c r="D54">
        <v>233</v>
      </c>
      <c r="E54">
        <v>90</v>
      </c>
      <c r="F54" t="s">
        <v>46</v>
      </c>
      <c r="G54">
        <v>5</v>
      </c>
      <c r="H54">
        <v>6</v>
      </c>
      <c r="I54" s="4">
        <v>5.0386267</v>
      </c>
      <c r="J54">
        <v>5</v>
      </c>
      <c r="K54">
        <v>4</v>
      </c>
      <c r="L54" s="58">
        <v>2.1459227467811159E-2</v>
      </c>
      <c r="M54" s="59">
        <v>1.7167381974248927E-2</v>
      </c>
      <c r="N54" s="60">
        <v>1.25</v>
      </c>
      <c r="O54" s="73">
        <f t="shared" si="2"/>
        <v>1.2</v>
      </c>
      <c r="P54" s="46">
        <f t="shared" si="3"/>
        <v>20</v>
      </c>
      <c r="Q54" s="46">
        <f t="shared" si="4"/>
        <v>1</v>
      </c>
      <c r="R54" s="46">
        <f t="shared" si="5"/>
        <v>21</v>
      </c>
      <c r="S54" s="46">
        <f t="shared" si="6"/>
        <v>3</v>
      </c>
      <c r="U54" s="259">
        <v>38772.080914351856</v>
      </c>
      <c r="V54" s="259">
        <v>40974.00645833333</v>
      </c>
      <c r="W54" s="131">
        <f t="shared" si="8"/>
        <v>2201.9255439814733</v>
      </c>
      <c r="X54" s="4">
        <f t="shared" si="9"/>
        <v>6.0326727232369128</v>
      </c>
      <c r="Y54" s="131">
        <f t="shared" si="10"/>
        <v>6</v>
      </c>
      <c r="Z54" s="148">
        <f t="shared" ca="1" si="11"/>
        <v>0.67792424277658592</v>
      </c>
      <c r="AA54" s="331">
        <f t="shared" si="12"/>
        <v>1</v>
      </c>
    </row>
    <row r="55" spans="1:27">
      <c r="A55" s="262">
        <v>38116.062893518516</v>
      </c>
      <c r="B55" s="262">
        <v>40974.00645833333</v>
      </c>
      <c r="C55" t="s">
        <v>389</v>
      </c>
      <c r="D55">
        <v>308</v>
      </c>
      <c r="E55">
        <v>15</v>
      </c>
      <c r="F55" t="s">
        <v>46</v>
      </c>
      <c r="G55">
        <v>4</v>
      </c>
      <c r="H55">
        <v>4</v>
      </c>
      <c r="I55" s="4">
        <v>4</v>
      </c>
      <c r="J55">
        <v>7</v>
      </c>
      <c r="K55">
        <v>5</v>
      </c>
      <c r="L55" s="58">
        <v>2.2727272727272728E-2</v>
      </c>
      <c r="M55" s="59">
        <v>1.6233766233766232E-2</v>
      </c>
      <c r="N55" s="60">
        <v>1.4</v>
      </c>
      <c r="O55" s="73">
        <f t="shared" si="2"/>
        <v>1</v>
      </c>
      <c r="P55" s="46">
        <f t="shared" si="3"/>
        <v>20</v>
      </c>
      <c r="Q55" s="46">
        <f t="shared" si="4"/>
        <v>1</v>
      </c>
      <c r="R55" s="46">
        <f t="shared" si="5"/>
        <v>21</v>
      </c>
      <c r="S55" s="46">
        <f t="shared" si="6"/>
        <v>2</v>
      </c>
      <c r="U55" s="259">
        <v>38116.062893518516</v>
      </c>
      <c r="V55" s="259">
        <v>40974.00645833333</v>
      </c>
      <c r="W55" s="131">
        <f t="shared" si="8"/>
        <v>2857.9435648148137</v>
      </c>
      <c r="X55" s="4">
        <f t="shared" si="9"/>
        <v>7.8299823693556538</v>
      </c>
      <c r="Y55" s="131">
        <f t="shared" si="10"/>
        <v>7</v>
      </c>
      <c r="Z55" s="148">
        <f t="shared" ca="1" si="11"/>
        <v>0.87989770243184973</v>
      </c>
      <c r="AA55" s="331">
        <f t="shared" si="12"/>
        <v>1</v>
      </c>
    </row>
    <row r="56" spans="1:27">
      <c r="A56" s="262">
        <v>39992.299803240741</v>
      </c>
      <c r="B56" s="262">
        <v>40974.00645833333</v>
      </c>
      <c r="C56" t="s">
        <v>390</v>
      </c>
      <c r="D56">
        <v>81</v>
      </c>
      <c r="E56">
        <v>242</v>
      </c>
      <c r="F56" t="s">
        <v>46</v>
      </c>
      <c r="G56">
        <v>3</v>
      </c>
      <c r="H56">
        <v>3</v>
      </c>
      <c r="I56" s="4">
        <v>3</v>
      </c>
      <c r="J56">
        <v>2</v>
      </c>
      <c r="K56">
        <v>2</v>
      </c>
      <c r="L56" s="58">
        <v>2.4691358024691357E-2</v>
      </c>
      <c r="M56" s="59">
        <v>2.4691358024691357E-2</v>
      </c>
      <c r="N56" s="60">
        <v>1</v>
      </c>
      <c r="O56" s="73">
        <f t="shared" si="2"/>
        <v>1</v>
      </c>
      <c r="P56" s="46">
        <f t="shared" si="3"/>
        <v>20</v>
      </c>
      <c r="Q56" s="46">
        <f t="shared" si="4"/>
        <v>1</v>
      </c>
      <c r="R56" s="46">
        <f t="shared" si="5"/>
        <v>21</v>
      </c>
      <c r="S56" s="46">
        <f t="shared" si="6"/>
        <v>7</v>
      </c>
      <c r="U56" s="259">
        <v>39992.299803240741</v>
      </c>
      <c r="V56" s="259">
        <v>40974.00645833333</v>
      </c>
      <c r="W56" s="131">
        <f t="shared" si="8"/>
        <v>981.70665509258833</v>
      </c>
      <c r="X56" s="4">
        <f t="shared" si="9"/>
        <v>2.6896072742262693</v>
      </c>
      <c r="Y56" s="131">
        <f t="shared" si="10"/>
        <v>2</v>
      </c>
      <c r="Z56" s="148">
        <f t="shared" ca="1" si="11"/>
        <v>0.30224579691236719</v>
      </c>
      <c r="AA56" s="331">
        <f t="shared" si="12"/>
        <v>1</v>
      </c>
    </row>
    <row r="57" spans="1:27">
      <c r="A57" s="262">
        <v>40719.119791666664</v>
      </c>
      <c r="B57" s="262">
        <v>40974.00645833333</v>
      </c>
      <c r="C57" t="s">
        <v>391</v>
      </c>
      <c r="D57">
        <v>37</v>
      </c>
      <c r="E57">
        <v>286</v>
      </c>
      <c r="F57" t="s">
        <v>46</v>
      </c>
      <c r="G57">
        <v>2</v>
      </c>
      <c r="H57">
        <v>2</v>
      </c>
      <c r="I57" s="4">
        <v>2</v>
      </c>
      <c r="J57">
        <v>1</v>
      </c>
      <c r="K57">
        <v>1</v>
      </c>
      <c r="L57" s="58">
        <v>2.7027027027027029E-2</v>
      </c>
      <c r="M57" s="59">
        <v>2.7027027027027029E-2</v>
      </c>
      <c r="N57" s="60">
        <v>1</v>
      </c>
      <c r="O57" s="73">
        <f t="shared" si="2"/>
        <v>1</v>
      </c>
      <c r="P57" s="46">
        <f t="shared" si="3"/>
        <v>20</v>
      </c>
      <c r="Q57" s="46">
        <f t="shared" si="4"/>
        <v>1</v>
      </c>
      <c r="R57" s="46">
        <f t="shared" si="5"/>
        <v>21</v>
      </c>
      <c r="S57" s="46">
        <f t="shared" si="6"/>
        <v>9</v>
      </c>
      <c r="U57" s="259">
        <v>40719.119791666664</v>
      </c>
      <c r="V57" s="259">
        <v>40974.00645833333</v>
      </c>
      <c r="W57" s="131">
        <f t="shared" si="8"/>
        <v>254.88666666666541</v>
      </c>
      <c r="X57" s="4">
        <f t="shared" si="9"/>
        <v>0.69831963470319292</v>
      </c>
      <c r="Y57" s="131">
        <f t="shared" si="10"/>
        <v>0</v>
      </c>
      <c r="Z57" s="148">
        <f t="shared" ca="1" si="11"/>
        <v>7.8473975183286707E-2</v>
      </c>
      <c r="AA57" s="331">
        <f t="shared" si="12"/>
        <v>1</v>
      </c>
    </row>
    <row r="58" spans="1:27">
      <c r="A58" s="262">
        <v>40284.069502314815</v>
      </c>
      <c r="B58" s="262">
        <v>40974.00645833333</v>
      </c>
      <c r="C58" t="s">
        <v>392</v>
      </c>
      <c r="D58">
        <v>69</v>
      </c>
      <c r="E58">
        <v>254</v>
      </c>
      <c r="F58" t="s">
        <v>46</v>
      </c>
      <c r="G58">
        <v>3</v>
      </c>
      <c r="H58">
        <v>3</v>
      </c>
      <c r="I58" s="4">
        <v>3</v>
      </c>
      <c r="J58">
        <v>2</v>
      </c>
      <c r="K58">
        <v>2</v>
      </c>
      <c r="L58" s="58">
        <v>2.8985507246376812E-2</v>
      </c>
      <c r="M58" s="59">
        <v>2.8985507246376812E-2</v>
      </c>
      <c r="N58" s="60">
        <v>1</v>
      </c>
      <c r="O58" s="73">
        <f t="shared" si="2"/>
        <v>1</v>
      </c>
      <c r="P58" s="46">
        <f t="shared" si="3"/>
        <v>20</v>
      </c>
      <c r="Q58" s="46">
        <f t="shared" si="4"/>
        <v>1</v>
      </c>
      <c r="R58" s="46">
        <f t="shared" si="5"/>
        <v>21</v>
      </c>
      <c r="S58" s="46">
        <f t="shared" si="6"/>
        <v>7</v>
      </c>
      <c r="U58" s="259">
        <v>40284.069502314815</v>
      </c>
      <c r="V58" s="259">
        <v>40974.00645833333</v>
      </c>
      <c r="W58" s="131">
        <f t="shared" si="8"/>
        <v>689.93695601851505</v>
      </c>
      <c r="X58" s="4">
        <f t="shared" si="9"/>
        <v>1.8902382356671645</v>
      </c>
      <c r="Y58" s="131">
        <f t="shared" si="10"/>
        <v>1</v>
      </c>
      <c r="Z58" s="148">
        <f t="shared" ca="1" si="11"/>
        <v>0.21241635065766323</v>
      </c>
      <c r="AA58" s="331">
        <f t="shared" si="12"/>
        <v>1</v>
      </c>
    </row>
    <row r="59" spans="1:27">
      <c r="A59" s="262">
        <v>40425.166770833333</v>
      </c>
      <c r="B59" s="262">
        <v>40974.00645833333</v>
      </c>
      <c r="C59" t="s">
        <v>393</v>
      </c>
      <c r="D59">
        <v>59</v>
      </c>
      <c r="E59">
        <v>264</v>
      </c>
      <c r="F59" t="s">
        <v>46</v>
      </c>
      <c r="G59">
        <v>3</v>
      </c>
      <c r="H59">
        <v>3</v>
      </c>
      <c r="I59" s="4">
        <v>3</v>
      </c>
      <c r="J59">
        <v>2</v>
      </c>
      <c r="K59">
        <v>1</v>
      </c>
      <c r="L59" s="58">
        <v>3.3898305084745763E-2</v>
      </c>
      <c r="M59" s="59">
        <v>1.6949152542372881E-2</v>
      </c>
      <c r="N59" s="60">
        <v>2</v>
      </c>
      <c r="O59" s="73">
        <f t="shared" si="2"/>
        <v>1</v>
      </c>
      <c r="P59" s="46">
        <f t="shared" si="3"/>
        <v>20</v>
      </c>
      <c r="Q59" s="46">
        <f t="shared" si="4"/>
        <v>1</v>
      </c>
      <c r="R59" s="46">
        <f t="shared" si="5"/>
        <v>21</v>
      </c>
      <c r="S59" s="46">
        <f t="shared" si="6"/>
        <v>8</v>
      </c>
      <c r="U59" s="259">
        <v>40425.166770833333</v>
      </c>
      <c r="V59" s="259">
        <v>40974.00645833333</v>
      </c>
      <c r="W59" s="131">
        <f t="shared" si="8"/>
        <v>548.83968749999622</v>
      </c>
      <c r="X59" s="4">
        <f t="shared" si="9"/>
        <v>1.5036703767123183</v>
      </c>
      <c r="Y59" s="131">
        <f t="shared" si="10"/>
        <v>1</v>
      </c>
      <c r="Z59" s="148">
        <f t="shared" ca="1" si="11"/>
        <v>0.16897561798633803</v>
      </c>
      <c r="AA59" s="331">
        <f t="shared" si="12"/>
        <v>1</v>
      </c>
    </row>
    <row r="60" spans="1:27">
      <c r="A60" s="262">
        <v>40425.166770833333</v>
      </c>
      <c r="B60" s="262">
        <v>40974.00645833333</v>
      </c>
      <c r="C60" t="s">
        <v>394</v>
      </c>
      <c r="D60">
        <v>59</v>
      </c>
      <c r="E60">
        <v>264</v>
      </c>
      <c r="F60" t="s">
        <v>46</v>
      </c>
      <c r="G60">
        <v>2</v>
      </c>
      <c r="H60">
        <v>2</v>
      </c>
      <c r="I60" s="4">
        <v>2</v>
      </c>
      <c r="J60">
        <v>2</v>
      </c>
      <c r="K60">
        <v>1</v>
      </c>
      <c r="L60" s="58">
        <v>3.3898305084745763E-2</v>
      </c>
      <c r="M60" s="59">
        <v>1.6949152542372881E-2</v>
      </c>
      <c r="N60" s="60">
        <v>2</v>
      </c>
      <c r="O60" s="73">
        <f t="shared" si="2"/>
        <v>1</v>
      </c>
      <c r="P60" s="46">
        <f t="shared" si="3"/>
        <v>20</v>
      </c>
      <c r="Q60" s="46">
        <f t="shared" si="4"/>
        <v>1</v>
      </c>
      <c r="R60" s="46">
        <f t="shared" si="5"/>
        <v>21</v>
      </c>
      <c r="S60" s="46">
        <f t="shared" si="6"/>
        <v>8</v>
      </c>
      <c r="U60" s="259">
        <v>40425.166770833333</v>
      </c>
      <c r="V60" s="259">
        <v>40974.00645833333</v>
      </c>
      <c r="W60" s="131">
        <f t="shared" si="8"/>
        <v>548.83968749999622</v>
      </c>
      <c r="X60" s="4">
        <f t="shared" si="9"/>
        <v>1.5036703767123183</v>
      </c>
      <c r="Y60" s="131">
        <f t="shared" si="10"/>
        <v>1</v>
      </c>
      <c r="Z60" s="148">
        <f t="shared" ca="1" si="11"/>
        <v>0.16897561798633803</v>
      </c>
      <c r="AA60" s="331">
        <f t="shared" si="12"/>
        <v>1</v>
      </c>
    </row>
    <row r="61" spans="1:27">
      <c r="A61" s="262">
        <v>37854.472662037035</v>
      </c>
      <c r="B61" s="262">
        <v>40974.00645833333</v>
      </c>
      <c r="C61" t="s">
        <v>395</v>
      </c>
      <c r="D61">
        <v>320</v>
      </c>
      <c r="E61">
        <v>3</v>
      </c>
      <c r="F61" t="s">
        <v>46</v>
      </c>
      <c r="G61">
        <v>3</v>
      </c>
      <c r="H61">
        <v>6</v>
      </c>
      <c r="I61" s="4">
        <v>4.1781249999999996</v>
      </c>
      <c r="J61">
        <v>11</v>
      </c>
      <c r="K61">
        <v>6</v>
      </c>
      <c r="L61" s="58">
        <v>3.4375000000000003E-2</v>
      </c>
      <c r="M61" s="59">
        <v>1.8749999999999999E-2</v>
      </c>
      <c r="N61" s="60">
        <v>1.8333333333333333</v>
      </c>
      <c r="O61" s="73">
        <f t="shared" si="2"/>
        <v>2</v>
      </c>
      <c r="P61" s="46">
        <f t="shared" si="3"/>
        <v>20</v>
      </c>
      <c r="Q61" s="46">
        <f t="shared" si="4"/>
        <v>1</v>
      </c>
      <c r="R61" s="46">
        <f t="shared" si="5"/>
        <v>21</v>
      </c>
      <c r="S61" s="46">
        <f t="shared" si="6"/>
        <v>1</v>
      </c>
      <c r="U61" s="259">
        <v>37854.472662037035</v>
      </c>
      <c r="V61" s="259">
        <v>40974.00645833333</v>
      </c>
      <c r="W61" s="131">
        <f t="shared" si="8"/>
        <v>3119.5337962962949</v>
      </c>
      <c r="X61" s="4">
        <f t="shared" si="9"/>
        <v>8.546667935058343</v>
      </c>
      <c r="Y61" s="131">
        <f t="shared" si="10"/>
        <v>8</v>
      </c>
      <c r="Z61" s="148">
        <f t="shared" ca="1" si="11"/>
        <v>0.96043555716520101</v>
      </c>
      <c r="AA61" s="331">
        <f t="shared" si="12"/>
        <v>1</v>
      </c>
    </row>
    <row r="62" spans="1:27">
      <c r="A62" s="262">
        <v>37725.965740740743</v>
      </c>
      <c r="B62" s="262">
        <v>40974.00645833333</v>
      </c>
      <c r="C62" t="s">
        <v>396</v>
      </c>
      <c r="D62">
        <v>323</v>
      </c>
      <c r="E62">
        <v>0</v>
      </c>
      <c r="F62" t="s">
        <v>46</v>
      </c>
      <c r="G62">
        <v>4</v>
      </c>
      <c r="H62">
        <v>9</v>
      </c>
      <c r="I62" s="4">
        <v>7.4582043000000002</v>
      </c>
      <c r="J62">
        <v>13</v>
      </c>
      <c r="K62">
        <v>4</v>
      </c>
      <c r="L62" s="58">
        <v>4.0247678018575851E-2</v>
      </c>
      <c r="M62" s="59">
        <v>1.238390092879257E-2</v>
      </c>
      <c r="N62" s="60">
        <v>3.25</v>
      </c>
      <c r="O62" s="73">
        <f t="shared" si="2"/>
        <v>2.25</v>
      </c>
      <c r="P62" s="46">
        <f t="shared" si="3"/>
        <v>20</v>
      </c>
      <c r="Q62" s="46">
        <f t="shared" si="4"/>
        <v>1</v>
      </c>
      <c r="R62" s="46">
        <f t="shared" si="5"/>
        <v>21</v>
      </c>
      <c r="S62" s="46">
        <f t="shared" si="6"/>
        <v>0</v>
      </c>
      <c r="U62" s="259">
        <v>37725.965740740743</v>
      </c>
      <c r="V62" s="259">
        <v>40974.00645833333</v>
      </c>
      <c r="W62" s="131">
        <f t="shared" si="8"/>
        <v>3248.0407175925866</v>
      </c>
      <c r="X62" s="4">
        <f t="shared" si="9"/>
        <v>8.8987416920344842</v>
      </c>
      <c r="Y62" s="131">
        <f t="shared" si="10"/>
        <v>8</v>
      </c>
      <c r="Z62" s="148">
        <f t="shared" ca="1" si="11"/>
        <v>1</v>
      </c>
      <c r="AA62" s="331">
        <f t="shared" si="12"/>
        <v>1</v>
      </c>
    </row>
    <row r="63" spans="1:27">
      <c r="A63" s="262">
        <v>39015.595810185187</v>
      </c>
      <c r="B63" s="262">
        <v>40974.00645833333</v>
      </c>
      <c r="C63" t="s">
        <v>397</v>
      </c>
      <c r="D63">
        <v>211</v>
      </c>
      <c r="E63">
        <v>112</v>
      </c>
      <c r="F63" t="s">
        <v>46</v>
      </c>
      <c r="G63">
        <v>6</v>
      </c>
      <c r="H63">
        <v>6</v>
      </c>
      <c r="I63" s="4">
        <v>6</v>
      </c>
      <c r="J63">
        <v>9</v>
      </c>
      <c r="K63">
        <v>4</v>
      </c>
      <c r="L63" s="58">
        <v>4.2654028436018961E-2</v>
      </c>
      <c r="M63" s="59">
        <v>1.8957345971563982E-2</v>
      </c>
      <c r="N63" s="60">
        <v>2.25</v>
      </c>
      <c r="O63" s="73">
        <f t="shared" si="2"/>
        <v>1</v>
      </c>
      <c r="P63" s="46">
        <f t="shared" si="3"/>
        <v>20</v>
      </c>
      <c r="Q63" s="46">
        <f t="shared" si="4"/>
        <v>1</v>
      </c>
      <c r="R63" s="46">
        <f t="shared" si="5"/>
        <v>21</v>
      </c>
      <c r="S63" s="46">
        <f t="shared" si="6"/>
        <v>4</v>
      </c>
      <c r="U63" s="259">
        <v>39015.595810185187</v>
      </c>
      <c r="V63" s="259">
        <v>40974.00645833333</v>
      </c>
      <c r="W63" s="131">
        <f t="shared" si="8"/>
        <v>1958.4106481481431</v>
      </c>
      <c r="X63" s="4">
        <f t="shared" si="9"/>
        <v>5.3655086250634056</v>
      </c>
      <c r="Y63" s="131">
        <f t="shared" si="10"/>
        <v>5</v>
      </c>
      <c r="Z63" s="148">
        <f t="shared" ca="1" si="11"/>
        <v>0.60295138467343357</v>
      </c>
      <c r="AA63" s="331">
        <f t="shared" si="12"/>
        <v>1</v>
      </c>
    </row>
    <row r="64" spans="1:27">
      <c r="A64" s="262">
        <v>38262.93472222222</v>
      </c>
      <c r="B64" s="262">
        <v>40974.00645833333</v>
      </c>
      <c r="C64" t="s">
        <v>398</v>
      </c>
      <c r="D64">
        <v>289</v>
      </c>
      <c r="E64">
        <v>34</v>
      </c>
      <c r="F64" t="s">
        <v>46</v>
      </c>
      <c r="G64">
        <v>2</v>
      </c>
      <c r="H64">
        <v>2</v>
      </c>
      <c r="I64" s="4">
        <v>2</v>
      </c>
      <c r="J64">
        <v>14</v>
      </c>
      <c r="K64">
        <v>6</v>
      </c>
      <c r="L64" s="58">
        <v>4.8442906574394463E-2</v>
      </c>
      <c r="M64" s="59">
        <v>2.0761245674740483E-2</v>
      </c>
      <c r="N64" s="60">
        <v>2.3333333333333335</v>
      </c>
      <c r="O64" s="73">
        <f t="shared" si="2"/>
        <v>1</v>
      </c>
      <c r="P64" s="46">
        <f t="shared" si="3"/>
        <v>20</v>
      </c>
      <c r="Q64" s="46">
        <f t="shared" si="4"/>
        <v>1</v>
      </c>
      <c r="R64" s="46">
        <f t="shared" si="5"/>
        <v>21</v>
      </c>
      <c r="S64" s="46">
        <f t="shared" si="6"/>
        <v>2</v>
      </c>
      <c r="U64" s="259">
        <v>38262.93472222222</v>
      </c>
      <c r="V64" s="259">
        <v>40974.00645833333</v>
      </c>
      <c r="W64" s="131">
        <f t="shared" si="8"/>
        <v>2711.0717361111092</v>
      </c>
      <c r="X64" s="4">
        <f t="shared" si="9"/>
        <v>7.4275937975646826</v>
      </c>
      <c r="Y64" s="131">
        <f t="shared" si="10"/>
        <v>7</v>
      </c>
      <c r="Z64" s="148">
        <f t="shared" ca="1" si="11"/>
        <v>0.83467911021772123</v>
      </c>
      <c r="AA64" s="331">
        <f t="shared" si="12"/>
        <v>1</v>
      </c>
    </row>
    <row r="65" spans="1:27">
      <c r="A65" s="262">
        <v>39092.980995370366</v>
      </c>
      <c r="B65" s="262">
        <v>40974.00645833333</v>
      </c>
      <c r="C65" t="s">
        <v>399</v>
      </c>
      <c r="D65">
        <v>196</v>
      </c>
      <c r="E65">
        <v>127</v>
      </c>
      <c r="F65" t="s">
        <v>46</v>
      </c>
      <c r="G65">
        <v>6</v>
      </c>
      <c r="H65">
        <v>7</v>
      </c>
      <c r="I65" s="4">
        <v>6.9846940000000002</v>
      </c>
      <c r="J65">
        <v>10</v>
      </c>
      <c r="K65">
        <v>3</v>
      </c>
      <c r="L65" s="58">
        <v>5.1020408163265307E-2</v>
      </c>
      <c r="M65" s="59">
        <v>1.5306122448979591E-2</v>
      </c>
      <c r="N65" s="60">
        <v>3.3333333333333335</v>
      </c>
      <c r="O65" s="73">
        <f t="shared" si="2"/>
        <v>1.1666666666666667</v>
      </c>
      <c r="P65" s="46">
        <f t="shared" si="3"/>
        <v>20</v>
      </c>
      <c r="Q65" s="46">
        <f t="shared" si="4"/>
        <v>1</v>
      </c>
      <c r="R65" s="46">
        <f t="shared" si="5"/>
        <v>21</v>
      </c>
      <c r="S65" s="46">
        <f t="shared" si="6"/>
        <v>4</v>
      </c>
      <c r="U65" s="259">
        <v>39092.980995370366</v>
      </c>
      <c r="V65" s="259">
        <v>40974.00645833333</v>
      </c>
      <c r="W65" s="131">
        <f t="shared" si="8"/>
        <v>1881.0254629629635</v>
      </c>
      <c r="X65" s="4">
        <f t="shared" si="9"/>
        <v>5.1534944190766128</v>
      </c>
      <c r="Y65" s="131">
        <f t="shared" si="10"/>
        <v>5</v>
      </c>
      <c r="Z65" s="148">
        <f t="shared" ca="1" si="11"/>
        <v>0.57912619530125831</v>
      </c>
      <c r="AA65" s="331">
        <f t="shared" si="12"/>
        <v>1</v>
      </c>
    </row>
    <row r="66" spans="1:27">
      <c r="A66" s="262">
        <v>40013.918055555558</v>
      </c>
      <c r="B66" s="262">
        <v>40974.00645833333</v>
      </c>
      <c r="C66" t="s">
        <v>400</v>
      </c>
      <c r="D66">
        <v>76</v>
      </c>
      <c r="E66">
        <v>247</v>
      </c>
      <c r="F66" t="s">
        <v>46</v>
      </c>
      <c r="G66">
        <v>2</v>
      </c>
      <c r="H66">
        <v>2</v>
      </c>
      <c r="I66" s="4">
        <v>2</v>
      </c>
      <c r="J66">
        <v>4</v>
      </c>
      <c r="K66">
        <v>3</v>
      </c>
      <c r="L66" s="58">
        <v>5.2631578947368418E-2</v>
      </c>
      <c r="M66" s="59">
        <v>3.9473684210526314E-2</v>
      </c>
      <c r="N66" s="60">
        <v>1.3333333333333333</v>
      </c>
      <c r="O66" s="73">
        <f t="shared" si="2"/>
        <v>1</v>
      </c>
      <c r="P66" s="46">
        <f t="shared" si="3"/>
        <v>20</v>
      </c>
      <c r="Q66" s="46">
        <f t="shared" si="4"/>
        <v>1</v>
      </c>
      <c r="R66" s="46">
        <f t="shared" si="5"/>
        <v>21</v>
      </c>
      <c r="S66" s="46">
        <f t="shared" si="6"/>
        <v>7</v>
      </c>
      <c r="U66" s="259">
        <v>40013.918055555558</v>
      </c>
      <c r="V66" s="259">
        <v>40974.00645833333</v>
      </c>
      <c r="W66" s="131">
        <f t="shared" si="8"/>
        <v>960.08840277777199</v>
      </c>
      <c r="X66" s="4">
        <f t="shared" si="9"/>
        <v>2.6303791856925258</v>
      </c>
      <c r="Y66" s="131">
        <f t="shared" si="10"/>
        <v>2</v>
      </c>
      <c r="Z66" s="148">
        <f t="shared" ca="1" si="11"/>
        <v>0.29559001449014444</v>
      </c>
      <c r="AA66" s="331">
        <f t="shared" si="12"/>
        <v>1</v>
      </c>
    </row>
    <row r="67" spans="1:27">
      <c r="A67" s="262">
        <v>39427.589884259258</v>
      </c>
      <c r="B67" s="262">
        <v>40974.00645833333</v>
      </c>
      <c r="C67" t="s">
        <v>401</v>
      </c>
      <c r="D67">
        <v>151</v>
      </c>
      <c r="E67">
        <v>172</v>
      </c>
      <c r="F67" t="s">
        <v>46</v>
      </c>
      <c r="G67">
        <v>7</v>
      </c>
      <c r="H67">
        <v>7</v>
      </c>
      <c r="I67" s="4">
        <v>7</v>
      </c>
      <c r="J67">
        <v>8</v>
      </c>
      <c r="K67">
        <v>5</v>
      </c>
      <c r="L67" s="58">
        <v>5.2980132450331126E-2</v>
      </c>
      <c r="M67" s="59">
        <v>3.3112582781456956E-2</v>
      </c>
      <c r="N67" s="60">
        <v>1.6</v>
      </c>
      <c r="O67" s="73">
        <f t="shared" si="2"/>
        <v>1</v>
      </c>
      <c r="P67" s="46">
        <f t="shared" si="3"/>
        <v>20</v>
      </c>
      <c r="Q67" s="46">
        <f t="shared" si="4"/>
        <v>1</v>
      </c>
      <c r="R67" s="46">
        <f t="shared" si="5"/>
        <v>21</v>
      </c>
      <c r="S67" s="46">
        <f t="shared" si="6"/>
        <v>5</v>
      </c>
      <c r="U67" s="259">
        <v>39427.589884259258</v>
      </c>
      <c r="V67" s="259">
        <v>40974.00645833333</v>
      </c>
      <c r="W67" s="131">
        <f t="shared" si="8"/>
        <v>1546.4165740740718</v>
      </c>
      <c r="X67" s="4">
        <f t="shared" si="9"/>
        <v>4.2367577371892375</v>
      </c>
      <c r="Y67" s="131">
        <f t="shared" si="10"/>
        <v>4</v>
      </c>
      <c r="Z67" s="148">
        <f t="shared" ca="1" si="11"/>
        <v>0.47610750865840723</v>
      </c>
      <c r="AA67" s="331">
        <f t="shared" si="12"/>
        <v>1</v>
      </c>
    </row>
    <row r="68" spans="1:27">
      <c r="A68" s="262">
        <v>38340.333912037036</v>
      </c>
      <c r="B68" s="262">
        <v>40974.00645833333</v>
      </c>
      <c r="C68" t="s">
        <v>402</v>
      </c>
      <c r="D68">
        <v>282</v>
      </c>
      <c r="E68">
        <v>41</v>
      </c>
      <c r="F68" t="s">
        <v>46</v>
      </c>
      <c r="G68">
        <v>10</v>
      </c>
      <c r="H68">
        <v>11</v>
      </c>
      <c r="I68" s="4">
        <v>10.992908</v>
      </c>
      <c r="J68">
        <v>15</v>
      </c>
      <c r="K68">
        <v>9</v>
      </c>
      <c r="L68" s="58">
        <v>5.3191489361702128E-2</v>
      </c>
      <c r="M68" s="59">
        <v>3.1914893617021274E-2</v>
      </c>
      <c r="N68" s="60">
        <v>1.6666666666666667</v>
      </c>
      <c r="O68" s="73">
        <f t="shared" si="2"/>
        <v>1.1000000000000001</v>
      </c>
      <c r="P68" s="46">
        <f t="shared" si="3"/>
        <v>20</v>
      </c>
      <c r="Q68" s="46">
        <f t="shared" si="4"/>
        <v>1</v>
      </c>
      <c r="R68" s="46">
        <f t="shared" si="5"/>
        <v>21</v>
      </c>
      <c r="S68" s="46">
        <f t="shared" si="6"/>
        <v>2</v>
      </c>
      <c r="U68" s="259">
        <v>38340.333912037036</v>
      </c>
      <c r="V68" s="259">
        <v>40974.00645833333</v>
      </c>
      <c r="W68" s="131">
        <f t="shared" si="8"/>
        <v>2633.6725462962931</v>
      </c>
      <c r="X68" s="4">
        <f t="shared" si="9"/>
        <v>7.2155412227295699</v>
      </c>
      <c r="Y68" s="131">
        <f t="shared" si="10"/>
        <v>7</v>
      </c>
      <c r="Z68" s="148">
        <f t="shared" ca="1" si="11"/>
        <v>0.81084960912939019</v>
      </c>
      <c r="AA68" s="331">
        <f t="shared" si="12"/>
        <v>1</v>
      </c>
    </row>
    <row r="69" spans="1:27">
      <c r="A69" s="262">
        <v>38122.020590277782</v>
      </c>
      <c r="B69" s="262">
        <v>40974.00645833333</v>
      </c>
      <c r="C69" t="s">
        <v>403</v>
      </c>
      <c r="D69">
        <v>306</v>
      </c>
      <c r="E69">
        <v>17</v>
      </c>
      <c r="F69" t="s">
        <v>46</v>
      </c>
      <c r="G69">
        <v>4</v>
      </c>
      <c r="H69">
        <v>7</v>
      </c>
      <c r="I69" s="4">
        <v>4.598039</v>
      </c>
      <c r="J69">
        <v>17</v>
      </c>
      <c r="K69">
        <v>11</v>
      </c>
      <c r="L69" s="58">
        <v>5.5555555555555552E-2</v>
      </c>
      <c r="M69" s="59">
        <v>3.5947712418300651E-2</v>
      </c>
      <c r="N69" s="60">
        <v>1.5454545454545454</v>
      </c>
      <c r="O69" s="73">
        <f t="shared" si="2"/>
        <v>1.75</v>
      </c>
      <c r="P69" s="46">
        <f t="shared" si="3"/>
        <v>20</v>
      </c>
      <c r="Q69" s="46">
        <f t="shared" si="4"/>
        <v>1</v>
      </c>
      <c r="R69" s="46">
        <f t="shared" si="5"/>
        <v>21</v>
      </c>
      <c r="S69" s="46">
        <f t="shared" si="6"/>
        <v>2</v>
      </c>
      <c r="U69" s="259">
        <v>38122.020590277782</v>
      </c>
      <c r="V69" s="259">
        <v>40974.00645833333</v>
      </c>
      <c r="W69" s="131">
        <f t="shared" si="8"/>
        <v>2851.9858680555481</v>
      </c>
      <c r="X69" s="4">
        <f t="shared" si="9"/>
        <v>7.8136599124809534</v>
      </c>
      <c r="Y69" s="131">
        <f t="shared" si="10"/>
        <v>7</v>
      </c>
      <c r="Z69" s="148">
        <f t="shared" ca="1" si="11"/>
        <v>0.87806345918268214</v>
      </c>
      <c r="AA69" s="331">
        <f t="shared" si="12"/>
        <v>1</v>
      </c>
    </row>
    <row r="70" spans="1:27">
      <c r="A70" s="262">
        <v>39946.919120370367</v>
      </c>
      <c r="B70" s="262">
        <v>40974.00645833333</v>
      </c>
      <c r="C70" t="s">
        <v>404</v>
      </c>
      <c r="D70">
        <v>86</v>
      </c>
      <c r="E70">
        <v>237</v>
      </c>
      <c r="F70" t="s">
        <v>46</v>
      </c>
      <c r="G70">
        <v>3</v>
      </c>
      <c r="H70">
        <v>3</v>
      </c>
      <c r="I70" s="4">
        <v>3</v>
      </c>
      <c r="J70">
        <v>5</v>
      </c>
      <c r="K70">
        <v>3</v>
      </c>
      <c r="L70" s="58">
        <v>5.8139534883720929E-2</v>
      </c>
      <c r="M70" s="59">
        <v>3.4883720930232558E-2</v>
      </c>
      <c r="N70" s="60">
        <v>1.6666666666666667</v>
      </c>
      <c r="O70" s="73">
        <f t="shared" si="2"/>
        <v>1</v>
      </c>
      <c r="P70" s="46">
        <f t="shared" si="3"/>
        <v>20</v>
      </c>
      <c r="Q70" s="46">
        <f t="shared" si="4"/>
        <v>1</v>
      </c>
      <c r="R70" s="46">
        <f t="shared" si="5"/>
        <v>21</v>
      </c>
      <c r="S70" s="46">
        <f t="shared" si="6"/>
        <v>7</v>
      </c>
      <c r="U70" s="259">
        <v>39946.919120370367</v>
      </c>
      <c r="V70" s="259">
        <v>40974.00645833333</v>
      </c>
      <c r="W70" s="131">
        <f t="shared" si="8"/>
        <v>1027.0873379629629</v>
      </c>
      <c r="X70" s="4">
        <f t="shared" si="9"/>
        <v>2.8139379122272956</v>
      </c>
      <c r="Y70" s="131">
        <f t="shared" si="10"/>
        <v>2</v>
      </c>
      <c r="Z70" s="148">
        <f t="shared" ca="1" si="11"/>
        <v>0.31621750688034145</v>
      </c>
      <c r="AA70" s="331">
        <f t="shared" si="12"/>
        <v>1</v>
      </c>
    </row>
    <row r="71" spans="1:27">
      <c r="A71" s="262">
        <v>39015.31040509259</v>
      </c>
      <c r="B71" s="262">
        <v>40974.00645833333</v>
      </c>
      <c r="C71" t="s">
        <v>405</v>
      </c>
      <c r="D71">
        <v>212</v>
      </c>
      <c r="E71">
        <v>111</v>
      </c>
      <c r="F71" t="s">
        <v>46</v>
      </c>
      <c r="G71">
        <v>3</v>
      </c>
      <c r="H71">
        <v>5</v>
      </c>
      <c r="I71" s="4">
        <v>3.7830187999999998</v>
      </c>
      <c r="J71">
        <v>13</v>
      </c>
      <c r="K71">
        <v>6</v>
      </c>
      <c r="L71" s="58">
        <v>6.1320754716981132E-2</v>
      </c>
      <c r="M71" s="59">
        <v>2.8301886792452831E-2</v>
      </c>
      <c r="N71" s="60">
        <v>2.1666666666666665</v>
      </c>
      <c r="O71" s="73">
        <f t="shared" si="2"/>
        <v>1.6666666666666667</v>
      </c>
      <c r="P71" s="46">
        <f t="shared" si="3"/>
        <v>20</v>
      </c>
      <c r="Q71" s="46">
        <f t="shared" si="4"/>
        <v>1</v>
      </c>
      <c r="R71" s="46">
        <f t="shared" si="5"/>
        <v>21</v>
      </c>
      <c r="S71" s="46">
        <f t="shared" si="6"/>
        <v>4</v>
      </c>
      <c r="U71" s="259">
        <v>39015.31040509259</v>
      </c>
      <c r="V71" s="259">
        <v>40974.00645833333</v>
      </c>
      <c r="W71" s="131">
        <f t="shared" si="8"/>
        <v>1958.6960532407393</v>
      </c>
      <c r="X71" s="4">
        <f t="shared" si="9"/>
        <v>5.3662905568239436</v>
      </c>
      <c r="Y71" s="131">
        <f t="shared" si="10"/>
        <v>5</v>
      </c>
      <c r="Z71" s="148">
        <f t="shared" ca="1" si="11"/>
        <v>0.60303925459792396</v>
      </c>
      <c r="AA71" s="331">
        <f t="shared" si="12"/>
        <v>1</v>
      </c>
    </row>
    <row r="72" spans="1:27">
      <c r="A72" s="262">
        <v>37725.965740740743</v>
      </c>
      <c r="B72" s="262">
        <v>40974.00645833333</v>
      </c>
      <c r="C72" s="74" t="s">
        <v>406</v>
      </c>
      <c r="D72" s="74">
        <v>323</v>
      </c>
      <c r="E72" s="74">
        <v>0</v>
      </c>
      <c r="F72" s="74" t="s">
        <v>46</v>
      </c>
      <c r="G72" s="74">
        <v>6</v>
      </c>
      <c r="H72" s="74">
        <v>14</v>
      </c>
      <c r="I72" s="73">
        <v>12.374613</v>
      </c>
      <c r="J72" s="74">
        <v>23</v>
      </c>
      <c r="K72" s="74">
        <v>9</v>
      </c>
      <c r="L72" s="58">
        <v>7.1207430340557279E-2</v>
      </c>
      <c r="M72" s="59">
        <v>2.7863777089783281E-2</v>
      </c>
      <c r="N72" s="60">
        <v>2.5555555555555554</v>
      </c>
      <c r="O72" s="73">
        <f t="shared" si="2"/>
        <v>2.3333333333333335</v>
      </c>
      <c r="P72" s="46">
        <f t="shared" si="3"/>
        <v>20</v>
      </c>
      <c r="Q72" s="46">
        <f t="shared" si="4"/>
        <v>1</v>
      </c>
      <c r="R72" s="46">
        <f t="shared" si="5"/>
        <v>21</v>
      </c>
      <c r="S72" s="46">
        <f t="shared" si="6"/>
        <v>0</v>
      </c>
      <c r="U72" s="259">
        <v>37725.965740740743</v>
      </c>
      <c r="V72" s="259">
        <v>40974.00645833333</v>
      </c>
      <c r="W72" s="131">
        <f t="shared" si="8"/>
        <v>3248.0407175925866</v>
      </c>
      <c r="X72" s="4">
        <f t="shared" si="9"/>
        <v>8.8987416920344842</v>
      </c>
      <c r="Y72" s="131">
        <f t="shared" si="10"/>
        <v>8</v>
      </c>
      <c r="Z72" s="148">
        <f t="shared" ca="1" si="11"/>
        <v>1</v>
      </c>
      <c r="AA72" s="331">
        <f t="shared" si="12"/>
        <v>1</v>
      </c>
    </row>
    <row r="73" spans="1:27">
      <c r="A73" s="262">
        <v>37725.965740740743</v>
      </c>
      <c r="B73" s="262">
        <v>40974.00645833333</v>
      </c>
      <c r="C73" s="74" t="s">
        <v>407</v>
      </c>
      <c r="D73" s="74">
        <v>323</v>
      </c>
      <c r="E73" s="74">
        <v>0</v>
      </c>
      <c r="F73" s="74" t="s">
        <v>46</v>
      </c>
      <c r="G73" s="74">
        <v>9</v>
      </c>
      <c r="H73" s="74">
        <v>16</v>
      </c>
      <c r="I73" s="73">
        <v>12.848297000000001</v>
      </c>
      <c r="J73" s="74">
        <v>24</v>
      </c>
      <c r="K73" s="74">
        <v>15</v>
      </c>
      <c r="L73" s="58">
        <v>7.4303405572755415E-2</v>
      </c>
      <c r="M73" s="59">
        <v>4.6439628482972138E-2</v>
      </c>
      <c r="N73" s="60">
        <v>1.6</v>
      </c>
      <c r="O73" s="73">
        <f t="shared" si="2"/>
        <v>1.7777777777777777</v>
      </c>
      <c r="P73" s="46">
        <f t="shared" si="3"/>
        <v>20</v>
      </c>
      <c r="Q73" s="46">
        <f t="shared" si="4"/>
        <v>1</v>
      </c>
      <c r="R73" s="46">
        <f t="shared" si="5"/>
        <v>21</v>
      </c>
      <c r="S73" s="46">
        <f t="shared" si="6"/>
        <v>0</v>
      </c>
      <c r="U73" s="259">
        <v>37725.965740740743</v>
      </c>
      <c r="V73" s="259">
        <v>40974.00645833333</v>
      </c>
      <c r="W73" s="131">
        <f t="shared" si="8"/>
        <v>3248.0407175925866</v>
      </c>
      <c r="X73" s="4">
        <f t="shared" si="9"/>
        <v>8.8987416920344842</v>
      </c>
      <c r="Y73" s="131">
        <f t="shared" si="10"/>
        <v>8</v>
      </c>
      <c r="Z73" s="148">
        <f t="shared" ca="1" si="11"/>
        <v>1</v>
      </c>
      <c r="AA73" s="331">
        <f t="shared" si="12"/>
        <v>1</v>
      </c>
    </row>
    <row r="74" spans="1:27">
      <c r="A74" s="262">
        <v>38223.341504629629</v>
      </c>
      <c r="B74" s="262">
        <v>40974.00645833333</v>
      </c>
      <c r="C74" s="74" t="s">
        <v>408</v>
      </c>
      <c r="D74" s="74">
        <v>295</v>
      </c>
      <c r="E74" s="74">
        <v>28</v>
      </c>
      <c r="F74" s="74" t="s">
        <v>46</v>
      </c>
      <c r="G74" s="74">
        <v>7</v>
      </c>
      <c r="H74" s="74">
        <v>12</v>
      </c>
      <c r="I74" s="73">
        <v>9.7661020000000001</v>
      </c>
      <c r="J74" s="74">
        <v>22</v>
      </c>
      <c r="K74" s="74">
        <v>12</v>
      </c>
      <c r="L74" s="58">
        <v>7.4576271186440682E-2</v>
      </c>
      <c r="M74" s="59">
        <v>4.0677966101694912E-2</v>
      </c>
      <c r="N74" s="60">
        <v>1.8333333333333333</v>
      </c>
      <c r="O74" s="73">
        <f t="shared" si="2"/>
        <v>1.7142857142857142</v>
      </c>
      <c r="P74" s="46">
        <f t="shared" si="3"/>
        <v>20</v>
      </c>
      <c r="Q74" s="46">
        <f t="shared" si="4"/>
        <v>1</v>
      </c>
      <c r="R74" s="46">
        <f t="shared" si="5"/>
        <v>21</v>
      </c>
      <c r="S74" s="46">
        <f t="shared" si="6"/>
        <v>2</v>
      </c>
      <c r="U74" s="259">
        <v>38223.341504629629</v>
      </c>
      <c r="V74" s="259">
        <v>40974.00645833333</v>
      </c>
      <c r="W74" s="131">
        <f t="shared" si="8"/>
        <v>2750.664953703701</v>
      </c>
      <c r="X74" s="4">
        <f t="shared" si="9"/>
        <v>7.5360683663115093</v>
      </c>
      <c r="Y74" s="131">
        <f t="shared" si="10"/>
        <v>7</v>
      </c>
      <c r="Z74" s="148">
        <f t="shared" ca="1" si="11"/>
        <v>0.84686898744990624</v>
      </c>
      <c r="AA74" s="331">
        <f t="shared" si="12"/>
        <v>1</v>
      </c>
    </row>
    <row r="75" spans="1:27">
      <c r="A75" s="262">
        <v>37725.965740740743</v>
      </c>
      <c r="B75" s="262">
        <v>40974.00645833333</v>
      </c>
      <c r="C75" s="74" t="s">
        <v>409</v>
      </c>
      <c r="D75" s="74">
        <v>323</v>
      </c>
      <c r="E75" s="74">
        <v>0</v>
      </c>
      <c r="F75" s="74" t="s">
        <v>46</v>
      </c>
      <c r="G75" s="74">
        <v>8</v>
      </c>
      <c r="H75" s="74">
        <v>14</v>
      </c>
      <c r="I75" s="73">
        <v>13.464396000000001</v>
      </c>
      <c r="J75" s="74">
        <v>27</v>
      </c>
      <c r="K75" s="74">
        <v>16</v>
      </c>
      <c r="L75" s="58">
        <v>8.3591331269349839E-2</v>
      </c>
      <c r="M75" s="59">
        <v>4.9535603715170282E-2</v>
      </c>
      <c r="N75" s="60">
        <v>1.6875</v>
      </c>
      <c r="O75" s="73">
        <f t="shared" ref="O75:O81" si="13">H75/G75</f>
        <v>1.75</v>
      </c>
      <c r="P75" s="46">
        <f t="shared" ref="P75:P81" si="14">IF(ISNUMBER(F75),10,20)</f>
        <v>20</v>
      </c>
      <c r="Q75" s="46">
        <f t="shared" ref="Q75:Q81" si="15">IF(AND(J75&gt;$J$2,L75&gt;$J$4),2,(IF(J75&gt;$J$3,1,0)))</f>
        <v>1</v>
      </c>
      <c r="R75" s="46">
        <f t="shared" ref="R75:R81" si="16">P75+Q75</f>
        <v>21</v>
      </c>
      <c r="S75" s="46">
        <f t="shared" si="6"/>
        <v>0</v>
      </c>
      <c r="U75" s="259">
        <v>37725.965740740743</v>
      </c>
      <c r="V75" s="259">
        <v>40974.00645833333</v>
      </c>
      <c r="W75" s="131">
        <f t="shared" si="8"/>
        <v>3248.0407175925866</v>
      </c>
      <c r="X75" s="4">
        <f t="shared" si="9"/>
        <v>8.8987416920344842</v>
      </c>
      <c r="Y75" s="131">
        <f t="shared" si="10"/>
        <v>8</v>
      </c>
      <c r="Z75" s="148">
        <f t="shared" ca="1" si="11"/>
        <v>1</v>
      </c>
      <c r="AA75" s="331">
        <f t="shared" si="12"/>
        <v>1</v>
      </c>
    </row>
    <row r="76" spans="1:27">
      <c r="A76" s="262">
        <v>38884.053298611107</v>
      </c>
      <c r="B76" s="262">
        <v>40974.00645833333</v>
      </c>
      <c r="C76" s="74" t="s">
        <v>410</v>
      </c>
      <c r="D76" s="74">
        <v>226</v>
      </c>
      <c r="E76" s="74">
        <v>97</v>
      </c>
      <c r="F76" s="74" t="s">
        <v>46</v>
      </c>
      <c r="G76" s="74">
        <v>20</v>
      </c>
      <c r="H76" s="74">
        <v>21</v>
      </c>
      <c r="I76" s="73">
        <v>20.818584000000001</v>
      </c>
      <c r="J76" s="74">
        <v>19</v>
      </c>
      <c r="K76" s="74">
        <v>6</v>
      </c>
      <c r="L76" s="58">
        <v>8.4070796460176997E-2</v>
      </c>
      <c r="M76" s="59">
        <v>2.6548672566371681E-2</v>
      </c>
      <c r="N76" s="60">
        <v>3.1666666666666665</v>
      </c>
      <c r="O76" s="73">
        <f t="shared" si="13"/>
        <v>1.05</v>
      </c>
      <c r="P76" s="46">
        <f t="shared" si="14"/>
        <v>20</v>
      </c>
      <c r="Q76" s="46">
        <f t="shared" si="15"/>
        <v>1</v>
      </c>
      <c r="R76" s="46">
        <f t="shared" si="16"/>
        <v>21</v>
      </c>
      <c r="S76" s="46">
        <f t="shared" ref="S76:S81" si="17">VLOOKUP(E76,$AC$2:$AE$11,3,TRUE)</f>
        <v>4</v>
      </c>
      <c r="U76" s="259">
        <v>38884.053298611107</v>
      </c>
      <c r="V76" s="259">
        <v>40974.00645833333</v>
      </c>
      <c r="W76" s="131">
        <f t="shared" ref="W76:W81" si="18">V76-U76</f>
        <v>2089.9531597222231</v>
      </c>
      <c r="X76" s="4">
        <f t="shared" ref="X76:X81" si="19">W76/365</f>
        <v>5.7258990677321178</v>
      </c>
      <c r="Y76" s="131">
        <f t="shared" ref="Y76:Y81" si="20">TRUNC(X76)</f>
        <v>5</v>
      </c>
      <c r="Z76" s="148">
        <f t="shared" ref="Z76:Z81" ca="1" si="21">X76/$Z$3</f>
        <v>0.64345041871004438</v>
      </c>
      <c r="AA76" s="331">
        <f t="shared" ref="AA76:AA81" si="22">LOOKUP(R76,$AA$2:$AB$7)</f>
        <v>1</v>
      </c>
    </row>
    <row r="77" spans="1:27">
      <c r="A77" s="262">
        <v>38340.333912037036</v>
      </c>
      <c r="B77" s="262">
        <v>40974.00645833333</v>
      </c>
      <c r="C77" s="74" t="s">
        <v>411</v>
      </c>
      <c r="D77" s="74">
        <v>282</v>
      </c>
      <c r="E77" s="74">
        <v>41</v>
      </c>
      <c r="F77" s="74" t="s">
        <v>46</v>
      </c>
      <c r="G77" s="74">
        <v>8</v>
      </c>
      <c r="H77" s="74">
        <v>12</v>
      </c>
      <c r="I77" s="73">
        <v>10.372339999999999</v>
      </c>
      <c r="J77" s="74">
        <v>24</v>
      </c>
      <c r="K77" s="74">
        <v>16</v>
      </c>
      <c r="L77" s="58">
        <v>8.5106382978723402E-2</v>
      </c>
      <c r="M77" s="59">
        <v>5.6737588652482268E-2</v>
      </c>
      <c r="N77" s="60">
        <v>1.5</v>
      </c>
      <c r="O77" s="73">
        <f t="shared" si="13"/>
        <v>1.5</v>
      </c>
      <c r="P77" s="46">
        <f t="shared" si="14"/>
        <v>20</v>
      </c>
      <c r="Q77" s="46">
        <f t="shared" si="15"/>
        <v>1</v>
      </c>
      <c r="R77" s="46">
        <f t="shared" si="16"/>
        <v>21</v>
      </c>
      <c r="S77" s="46">
        <f t="shared" si="17"/>
        <v>2</v>
      </c>
      <c r="U77" s="259">
        <v>38340.333912037036</v>
      </c>
      <c r="V77" s="259">
        <v>40974.00645833333</v>
      </c>
      <c r="W77" s="131">
        <f t="shared" si="18"/>
        <v>2633.6725462962931</v>
      </c>
      <c r="X77" s="4">
        <f t="shared" si="19"/>
        <v>7.2155412227295699</v>
      </c>
      <c r="Y77" s="131">
        <f t="shared" si="20"/>
        <v>7</v>
      </c>
      <c r="Z77" s="148">
        <f t="shared" ca="1" si="21"/>
        <v>0.81084960912939019</v>
      </c>
      <c r="AA77" s="331">
        <f t="shared" si="22"/>
        <v>1</v>
      </c>
    </row>
    <row r="78" spans="1:27">
      <c r="A78" s="262">
        <v>37725.965740740743</v>
      </c>
      <c r="B78" s="262">
        <v>40974.00645833333</v>
      </c>
      <c r="C78" s="74" t="s">
        <v>412</v>
      </c>
      <c r="D78" s="74">
        <v>323</v>
      </c>
      <c r="E78" s="74">
        <v>0</v>
      </c>
      <c r="F78" s="74" t="s">
        <v>46</v>
      </c>
      <c r="G78" s="74">
        <v>5</v>
      </c>
      <c r="H78" s="74">
        <v>17</v>
      </c>
      <c r="I78" s="73">
        <v>13.377708999999999</v>
      </c>
      <c r="J78" s="74">
        <v>29</v>
      </c>
      <c r="K78" s="74">
        <v>16</v>
      </c>
      <c r="L78" s="58">
        <v>8.9783281733746126E-2</v>
      </c>
      <c r="M78" s="59">
        <v>4.9535603715170282E-2</v>
      </c>
      <c r="N78" s="60">
        <v>1.8125</v>
      </c>
      <c r="O78" s="73">
        <f t="shared" si="13"/>
        <v>3.4</v>
      </c>
      <c r="P78" s="46">
        <f t="shared" si="14"/>
        <v>20</v>
      </c>
      <c r="Q78" s="46">
        <f t="shared" si="15"/>
        <v>1</v>
      </c>
      <c r="R78" s="46">
        <f t="shared" si="16"/>
        <v>21</v>
      </c>
      <c r="S78" s="46">
        <f t="shared" si="17"/>
        <v>0</v>
      </c>
      <c r="U78" s="259">
        <v>37725.965740740743</v>
      </c>
      <c r="V78" s="259">
        <v>40974.00645833333</v>
      </c>
      <c r="W78" s="131">
        <f t="shared" si="18"/>
        <v>3248.0407175925866</v>
      </c>
      <c r="X78" s="4">
        <f t="shared" si="19"/>
        <v>8.8987416920344842</v>
      </c>
      <c r="Y78" s="131">
        <f t="shared" si="20"/>
        <v>8</v>
      </c>
      <c r="Z78" s="148">
        <f t="shared" ca="1" si="21"/>
        <v>1</v>
      </c>
      <c r="AA78" s="331">
        <f t="shared" si="22"/>
        <v>1</v>
      </c>
    </row>
    <row r="79" spans="1:27">
      <c r="A79" s="262">
        <v>37725.965740740743</v>
      </c>
      <c r="B79" s="262">
        <v>40974.00645833333</v>
      </c>
      <c r="C79" s="29" t="s">
        <v>413</v>
      </c>
      <c r="D79" s="29">
        <v>323</v>
      </c>
      <c r="E79" s="29">
        <v>0</v>
      </c>
      <c r="F79" s="29" t="s">
        <v>46</v>
      </c>
      <c r="G79" s="29">
        <v>7</v>
      </c>
      <c r="H79" s="29">
        <v>16</v>
      </c>
      <c r="I79" s="31">
        <v>12.860682000000001</v>
      </c>
      <c r="J79" s="29">
        <v>36</v>
      </c>
      <c r="K79" s="29">
        <v>10</v>
      </c>
      <c r="L79" s="68">
        <v>0.11145510835913312</v>
      </c>
      <c r="M79" s="69">
        <v>3.0959752321981424E-2</v>
      </c>
      <c r="N79" s="70">
        <v>3.6</v>
      </c>
      <c r="O79" s="31">
        <f t="shared" si="13"/>
        <v>2.2857142857142856</v>
      </c>
      <c r="P79" s="33">
        <f t="shared" si="14"/>
        <v>20</v>
      </c>
      <c r="Q79" s="33">
        <f t="shared" si="15"/>
        <v>2</v>
      </c>
      <c r="R79" s="33">
        <f t="shared" si="16"/>
        <v>22</v>
      </c>
      <c r="S79" s="33">
        <f t="shared" si="17"/>
        <v>0</v>
      </c>
      <c r="T79" s="29"/>
      <c r="U79" s="272">
        <v>37725.965740740743</v>
      </c>
      <c r="V79" s="272">
        <v>40974.00645833333</v>
      </c>
      <c r="W79" s="273">
        <f t="shared" si="18"/>
        <v>3248.0407175925866</v>
      </c>
      <c r="X79" s="31">
        <f t="shared" si="19"/>
        <v>8.8987416920344842</v>
      </c>
      <c r="Y79" s="273">
        <f t="shared" si="20"/>
        <v>8</v>
      </c>
      <c r="Z79" s="313">
        <f t="shared" ca="1" si="21"/>
        <v>1</v>
      </c>
      <c r="AA79" s="273">
        <f t="shared" si="22"/>
        <v>0</v>
      </c>
    </row>
    <row r="80" spans="1:27">
      <c r="A80" s="262">
        <v>37725.965740740743</v>
      </c>
      <c r="B80" s="262">
        <v>40974.00645833333</v>
      </c>
      <c r="C80" s="29" t="s">
        <v>414</v>
      </c>
      <c r="D80" s="29">
        <v>323</v>
      </c>
      <c r="E80" s="29">
        <v>0</v>
      </c>
      <c r="F80" s="29" t="s">
        <v>46</v>
      </c>
      <c r="G80" s="29">
        <v>13</v>
      </c>
      <c r="H80" s="29">
        <v>26</v>
      </c>
      <c r="I80" s="31">
        <v>22.814240999999999</v>
      </c>
      <c r="J80" s="29">
        <v>43</v>
      </c>
      <c r="K80" s="29">
        <v>12</v>
      </c>
      <c r="L80" s="68">
        <v>0.13312693498452013</v>
      </c>
      <c r="M80" s="69">
        <v>3.7151702786377708E-2</v>
      </c>
      <c r="N80" s="70">
        <v>3.5833333333333335</v>
      </c>
      <c r="O80" s="31">
        <f t="shared" si="13"/>
        <v>2</v>
      </c>
      <c r="P80" s="33">
        <f t="shared" si="14"/>
        <v>20</v>
      </c>
      <c r="Q80" s="33">
        <f t="shared" si="15"/>
        <v>2</v>
      </c>
      <c r="R80" s="33">
        <f t="shared" si="16"/>
        <v>22</v>
      </c>
      <c r="S80" s="33">
        <f t="shared" si="17"/>
        <v>0</v>
      </c>
      <c r="T80" s="29"/>
      <c r="U80" s="272">
        <v>37725.965740740743</v>
      </c>
      <c r="V80" s="272">
        <v>40974.00645833333</v>
      </c>
      <c r="W80" s="273">
        <f t="shared" si="18"/>
        <v>3248.0407175925866</v>
      </c>
      <c r="X80" s="31">
        <f t="shared" si="19"/>
        <v>8.8987416920344842</v>
      </c>
      <c r="Y80" s="273">
        <f t="shared" si="20"/>
        <v>8</v>
      </c>
      <c r="Z80" s="313">
        <f t="shared" ca="1" si="21"/>
        <v>1</v>
      </c>
      <c r="AA80" s="273">
        <f t="shared" si="22"/>
        <v>0</v>
      </c>
    </row>
    <row r="81" spans="1:27">
      <c r="A81" s="262">
        <v>40736.883136574077</v>
      </c>
      <c r="B81" s="262">
        <v>40974.00645833333</v>
      </c>
      <c r="C81" s="29" t="s">
        <v>415</v>
      </c>
      <c r="D81" s="29">
        <v>35</v>
      </c>
      <c r="E81" s="29">
        <v>288</v>
      </c>
      <c r="F81" s="29" t="s">
        <v>46</v>
      </c>
      <c r="G81" s="29">
        <v>14</v>
      </c>
      <c r="H81" s="29">
        <v>16</v>
      </c>
      <c r="I81" s="31">
        <v>15.257142999999999</v>
      </c>
      <c r="J81" s="29">
        <v>8</v>
      </c>
      <c r="K81" s="29">
        <v>5</v>
      </c>
      <c r="L81" s="68">
        <v>0.22857142857142856</v>
      </c>
      <c r="M81" s="69">
        <v>0.14285714285714285</v>
      </c>
      <c r="N81" s="70">
        <v>1.6</v>
      </c>
      <c r="O81" s="31">
        <f t="shared" si="13"/>
        <v>1.1428571428571428</v>
      </c>
      <c r="P81" s="33">
        <f t="shared" si="14"/>
        <v>20</v>
      </c>
      <c r="Q81" s="33">
        <f t="shared" si="15"/>
        <v>2</v>
      </c>
      <c r="R81" s="33">
        <f t="shared" si="16"/>
        <v>22</v>
      </c>
      <c r="S81" s="33">
        <f t="shared" si="17"/>
        <v>9</v>
      </c>
      <c r="T81" s="29"/>
      <c r="U81" s="272">
        <v>40736.883136574077</v>
      </c>
      <c r="V81" s="272">
        <v>40974.00645833333</v>
      </c>
      <c r="W81" s="273">
        <f t="shared" si="18"/>
        <v>237.12332175925258</v>
      </c>
      <c r="X81" s="31">
        <f t="shared" si="19"/>
        <v>0.64965293632671939</v>
      </c>
      <c r="Y81" s="273">
        <f t="shared" si="20"/>
        <v>0</v>
      </c>
      <c r="Z81" s="313">
        <f t="shared" ca="1" si="21"/>
        <v>7.3005033611464654E-2</v>
      </c>
      <c r="AA81" s="273">
        <f t="shared" si="22"/>
        <v>0</v>
      </c>
    </row>
    <row r="82" spans="1:27">
      <c r="I82" s="4"/>
      <c r="J82" s="48"/>
      <c r="K82" s="48"/>
      <c r="Q82" s="4"/>
      <c r="R82" s="4"/>
    </row>
    <row r="83" spans="1:27">
      <c r="C83" s="91"/>
      <c r="D83" s="90" t="str">
        <f>ADDRESS($D$1,COLUMN(D85))</f>
        <v>$D$11</v>
      </c>
      <c r="E83" s="90" t="str">
        <f t="shared" ref="E83:O83" si="23">ADDRESS($D$1,COLUMN(E85))</f>
        <v>$E$11</v>
      </c>
      <c r="F83" s="90" t="str">
        <f t="shared" si="23"/>
        <v>$F$11</v>
      </c>
      <c r="G83" s="90" t="str">
        <f t="shared" si="23"/>
        <v>$G$11</v>
      </c>
      <c r="H83" s="90" t="str">
        <f t="shared" si="23"/>
        <v>$H$11</v>
      </c>
      <c r="I83" s="90" t="str">
        <f t="shared" si="23"/>
        <v>$I$11</v>
      </c>
      <c r="J83" s="90" t="str">
        <f t="shared" si="23"/>
        <v>$J$11</v>
      </c>
      <c r="K83" s="90" t="str">
        <f t="shared" si="23"/>
        <v>$K$11</v>
      </c>
      <c r="L83" s="90" t="str">
        <f t="shared" si="23"/>
        <v>$L$11</v>
      </c>
      <c r="M83" s="90" t="str">
        <f t="shared" si="23"/>
        <v>$M$11</v>
      </c>
      <c r="N83" s="90" t="str">
        <f t="shared" si="23"/>
        <v>$N$11</v>
      </c>
      <c r="O83" s="90" t="str">
        <f t="shared" si="23"/>
        <v>$O$11</v>
      </c>
      <c r="P83" s="90" t="str">
        <f t="shared" ref="P83:R83" si="24">ADDRESS($D$1,COLUMN(P85))</f>
        <v>$P$11</v>
      </c>
      <c r="Q83" s="90" t="str">
        <f t="shared" si="24"/>
        <v>$Q$11</v>
      </c>
      <c r="R83" s="90" t="str">
        <f t="shared" si="24"/>
        <v>$R$11</v>
      </c>
      <c r="S83" s="90" t="str">
        <f t="shared" ref="S83:T83" si="25">ADDRESS($D$1,COLUMN(S85))</f>
        <v>$S$11</v>
      </c>
      <c r="T83" s="90" t="str">
        <f t="shared" si="25"/>
        <v>$T$11</v>
      </c>
      <c r="W83" s="90" t="str">
        <f t="shared" ref="W83:Y83" si="26">ADDRESS($D$1,COLUMN(W85))</f>
        <v>$W$11</v>
      </c>
      <c r="X83" s="90" t="str">
        <f t="shared" si="26"/>
        <v>$X$11</v>
      </c>
      <c r="Y83" s="90" t="str">
        <f t="shared" si="26"/>
        <v>$Y$11</v>
      </c>
    </row>
    <row r="84" spans="1:27">
      <c r="C84" s="88"/>
      <c r="D84" s="90" t="str">
        <f>ADDRESS($D$2,COLUMN(D85))</f>
        <v>$D$81</v>
      </c>
      <c r="E84" s="90" t="str">
        <f t="shared" ref="E84:T84" si="27">ADDRESS($D$2,COLUMN(E85))</f>
        <v>$E$81</v>
      </c>
      <c r="F84" s="90" t="str">
        <f t="shared" si="27"/>
        <v>$F$81</v>
      </c>
      <c r="G84" s="90" t="str">
        <f t="shared" si="27"/>
        <v>$G$81</v>
      </c>
      <c r="H84" s="90" t="str">
        <f t="shared" si="27"/>
        <v>$H$81</v>
      </c>
      <c r="I84" s="90" t="str">
        <f t="shared" si="27"/>
        <v>$I$81</v>
      </c>
      <c r="J84" s="90" t="str">
        <f t="shared" si="27"/>
        <v>$J$81</v>
      </c>
      <c r="K84" s="90" t="str">
        <f t="shared" si="27"/>
        <v>$K$81</v>
      </c>
      <c r="L84" s="90" t="str">
        <f t="shared" si="27"/>
        <v>$L$81</v>
      </c>
      <c r="M84" s="90" t="str">
        <f t="shared" si="27"/>
        <v>$M$81</v>
      </c>
      <c r="N84" s="90" t="str">
        <f t="shared" si="27"/>
        <v>$N$81</v>
      </c>
      <c r="O84" s="90" t="str">
        <f t="shared" si="27"/>
        <v>$O$81</v>
      </c>
      <c r="P84" s="90" t="str">
        <f t="shared" si="27"/>
        <v>$P$81</v>
      </c>
      <c r="Q84" s="90" t="str">
        <f t="shared" si="27"/>
        <v>$Q$81</v>
      </c>
      <c r="R84" s="90" t="str">
        <f t="shared" si="27"/>
        <v>$R$81</v>
      </c>
      <c r="S84" s="90" t="str">
        <f t="shared" si="27"/>
        <v>$S$81</v>
      </c>
      <c r="T84" s="90" t="str">
        <f t="shared" si="27"/>
        <v>$T$81</v>
      </c>
      <c r="W84" s="90" t="str">
        <f t="shared" ref="W84:Y84" si="28">ADDRESS($D$2,COLUMN(W85))</f>
        <v>$W$81</v>
      </c>
      <c r="X84" s="90" t="str">
        <f t="shared" si="28"/>
        <v>$X$81</v>
      </c>
      <c r="Y84" s="90" t="str">
        <f t="shared" si="28"/>
        <v>$Y$81</v>
      </c>
    </row>
    <row r="85" spans="1:27">
      <c r="C85" s="89"/>
      <c r="D85" s="12" t="s">
        <v>17</v>
      </c>
      <c r="E85" s="12" t="s">
        <v>18</v>
      </c>
      <c r="F85" s="12" t="s">
        <v>19</v>
      </c>
      <c r="G85" s="13" t="s">
        <v>20</v>
      </c>
      <c r="H85" s="13" t="s">
        <v>21</v>
      </c>
      <c r="I85" s="14" t="s">
        <v>22</v>
      </c>
      <c r="J85" s="12" t="s">
        <v>23</v>
      </c>
      <c r="K85" s="15" t="s">
        <v>24</v>
      </c>
      <c r="L85" s="16" t="s">
        <v>25</v>
      </c>
      <c r="M85" s="16" t="s">
        <v>26</v>
      </c>
      <c r="N85" s="16" t="s">
        <v>27</v>
      </c>
      <c r="O85" s="15" t="s">
        <v>28</v>
      </c>
      <c r="P85" s="15" t="s">
        <v>658</v>
      </c>
      <c r="Q85" s="15" t="s">
        <v>659</v>
      </c>
      <c r="R85" s="15" t="s">
        <v>29</v>
      </c>
      <c r="S85" s="15" t="s">
        <v>671</v>
      </c>
      <c r="T85" s="15" t="s">
        <v>672</v>
      </c>
      <c r="W85" s="11" t="s">
        <v>822</v>
      </c>
      <c r="X85" s="11" t="s">
        <v>823</v>
      </c>
      <c r="Y85" s="11" t="s">
        <v>824</v>
      </c>
    </row>
    <row r="86" spans="1:27">
      <c r="C86" t="s">
        <v>646</v>
      </c>
      <c r="D86" s="1">
        <f ca="1">MAX(INDIRECT(CONCATENATE(D83,":",D84)))</f>
        <v>323</v>
      </c>
      <c r="E86" s="1">
        <f t="shared" ref="E86:O86" ca="1" si="29">MAX(INDIRECT(CONCATENATE(E83,":",E84)))</f>
        <v>317</v>
      </c>
      <c r="F86" s="1">
        <f t="shared" ca="1" si="29"/>
        <v>317</v>
      </c>
      <c r="G86" s="5">
        <f t="shared" ca="1" si="29"/>
        <v>20</v>
      </c>
      <c r="H86" s="5">
        <f t="shared" ca="1" si="29"/>
        <v>26</v>
      </c>
      <c r="I86" s="3">
        <f t="shared" ca="1" si="29"/>
        <v>22.814240999999999</v>
      </c>
      <c r="J86" s="5">
        <f t="shared" ca="1" si="29"/>
        <v>43</v>
      </c>
      <c r="K86" s="5">
        <f t="shared" ca="1" si="29"/>
        <v>16</v>
      </c>
      <c r="L86" s="3">
        <f t="shared" ca="1" si="29"/>
        <v>1</v>
      </c>
      <c r="M86" s="3">
        <f t="shared" ca="1" si="29"/>
        <v>0.33333333333333331</v>
      </c>
      <c r="N86" s="3">
        <f t="shared" ca="1" si="29"/>
        <v>3.6</v>
      </c>
      <c r="O86" s="3">
        <f t="shared" ca="1" si="29"/>
        <v>3.4</v>
      </c>
      <c r="P86" s="3">
        <f t="shared" ref="P86:R86" ca="1" si="30">MAX(INDIRECT(CONCATENATE(P83,":",P84)))</f>
        <v>20</v>
      </c>
      <c r="Q86" s="3">
        <f t="shared" ca="1" si="30"/>
        <v>2</v>
      </c>
      <c r="R86" s="3">
        <f t="shared" ca="1" si="30"/>
        <v>22</v>
      </c>
      <c r="S86" s="3">
        <f t="shared" ref="S86:T86" ca="1" si="31">MAX(INDIRECT(CONCATENATE(S83,":",S84)))</f>
        <v>9</v>
      </c>
      <c r="T86" s="3">
        <f t="shared" ca="1" si="31"/>
        <v>9</v>
      </c>
      <c r="W86" s="3">
        <f t="shared" ref="W86:Y86" ca="1" si="32">MAX(INDIRECT(CONCATENATE(W83,":",W84)))</f>
        <v>3248.0407175925866</v>
      </c>
      <c r="X86" s="3">
        <f t="shared" ca="1" si="32"/>
        <v>8.8987416920344842</v>
      </c>
      <c r="Y86" s="3">
        <f t="shared" ca="1" si="32"/>
        <v>8</v>
      </c>
    </row>
    <row r="87" spans="1:27">
      <c r="C87" t="s">
        <v>647</v>
      </c>
      <c r="D87" s="1">
        <f ca="1">MIN(INDIRECT(CONCATENATE(D83,":",D84)))</f>
        <v>1</v>
      </c>
      <c r="E87" s="1">
        <f t="shared" ref="E87:O87" ca="1" si="33">MIN(INDIRECT(CONCATENATE(E83,":",E84)))</f>
        <v>0</v>
      </c>
      <c r="F87" s="1">
        <f t="shared" ca="1" si="33"/>
        <v>1</v>
      </c>
      <c r="G87" s="5">
        <f t="shared" ca="1" si="33"/>
        <v>1</v>
      </c>
      <c r="H87" s="5">
        <f t="shared" ca="1" si="33"/>
        <v>1</v>
      </c>
      <c r="I87" s="3">
        <f t="shared" ca="1" si="33"/>
        <v>1</v>
      </c>
      <c r="J87" s="5">
        <f t="shared" ca="1" si="33"/>
        <v>0</v>
      </c>
      <c r="K87" s="5">
        <f t="shared" ca="1" si="33"/>
        <v>0</v>
      </c>
      <c r="L87" s="3">
        <f t="shared" ca="1" si="33"/>
        <v>0</v>
      </c>
      <c r="M87" s="3">
        <f t="shared" ca="1" si="33"/>
        <v>0</v>
      </c>
      <c r="N87" s="3">
        <f t="shared" ca="1" si="33"/>
        <v>1</v>
      </c>
      <c r="O87" s="3">
        <f t="shared" ca="1" si="33"/>
        <v>0.66666666666666663</v>
      </c>
      <c r="P87" s="3">
        <f t="shared" ref="P87:R87" ca="1" si="34">MIN(INDIRECT(CONCATENATE(P83,":",P84)))</f>
        <v>10</v>
      </c>
      <c r="Q87" s="3">
        <f t="shared" ca="1" si="34"/>
        <v>0</v>
      </c>
      <c r="R87" s="3">
        <f t="shared" ca="1" si="34"/>
        <v>10</v>
      </c>
      <c r="S87" s="3">
        <f t="shared" ref="S87:T87" ca="1" si="35">MIN(INDIRECT(CONCATENATE(S83,":",S84)))</f>
        <v>0</v>
      </c>
      <c r="T87" s="3">
        <f t="shared" ca="1" si="35"/>
        <v>1</v>
      </c>
      <c r="W87" s="3">
        <f t="shared" ref="W87:Y87" ca="1" si="36">MIN(INDIRECT(CONCATENATE(W83,":",W84)))</f>
        <v>0</v>
      </c>
      <c r="X87" s="3">
        <f t="shared" ca="1" si="36"/>
        <v>0</v>
      </c>
      <c r="Y87" s="3">
        <f t="shared" ca="1" si="36"/>
        <v>0</v>
      </c>
    </row>
    <row r="88" spans="1:27">
      <c r="C88" t="s">
        <v>648</v>
      </c>
      <c r="D88" s="1">
        <f ca="1">SUM(INDIRECT(CONCATENATE(D83,":",D84)))</f>
        <v>11559</v>
      </c>
      <c r="E88" s="1">
        <f t="shared" ref="E88:O88" ca="1" si="37">SUM(INDIRECT(CONCATENATE(E83,":",E84)))</f>
        <v>7735</v>
      </c>
      <c r="F88" s="1">
        <f t="shared" ca="1" si="37"/>
        <v>3168</v>
      </c>
      <c r="G88" s="5">
        <f t="shared" ca="1" si="37"/>
        <v>340</v>
      </c>
      <c r="H88" s="5">
        <f t="shared" ca="1" si="37"/>
        <v>429</v>
      </c>
      <c r="I88" s="3">
        <f t="shared" ca="1" si="37"/>
        <v>399.06344339999993</v>
      </c>
      <c r="J88" s="5">
        <f t="shared" ca="1" si="37"/>
        <v>491</v>
      </c>
      <c r="K88" s="5">
        <f t="shared" ca="1" si="37"/>
        <v>265</v>
      </c>
      <c r="L88" s="3">
        <f t="shared" ca="1" si="37"/>
        <v>3.8839144066171492</v>
      </c>
      <c r="M88" s="3">
        <f t="shared" ca="1" si="37"/>
        <v>2.0804102864279725</v>
      </c>
      <c r="N88" s="3">
        <f t="shared" ca="1" si="37"/>
        <v>97.634343434343421</v>
      </c>
      <c r="O88" s="3">
        <f t="shared" ca="1" si="37"/>
        <v>86.520634920634919</v>
      </c>
      <c r="P88" s="3">
        <f t="shared" ref="P88:R88" ca="1" si="38">SUM(INDIRECT(CONCATENATE(P83,":",P84)))</f>
        <v>1210</v>
      </c>
      <c r="Q88" s="3">
        <f t="shared" ca="1" si="38"/>
        <v>64</v>
      </c>
      <c r="R88" s="3">
        <f t="shared" ca="1" si="38"/>
        <v>1274</v>
      </c>
      <c r="S88" s="3">
        <f t="shared" ref="S88:T88" ca="1" si="39">SUM(INDIRECT(CONCATENATE(S83,":",S84)))</f>
        <v>251</v>
      </c>
      <c r="T88" s="3">
        <f t="shared" ca="1" si="39"/>
        <v>105</v>
      </c>
      <c r="W88" s="3">
        <f t="shared" ref="W88:Y88" ca="1" si="40">SUM(INDIRECT(CONCATENATE(W83,":",W84)))</f>
        <v>114232.45399305536</v>
      </c>
      <c r="X88" s="3">
        <f t="shared" ca="1" si="40"/>
        <v>312.96562737823393</v>
      </c>
      <c r="Y88" s="3">
        <f t="shared" ca="1" si="40"/>
        <v>277</v>
      </c>
    </row>
    <row r="89" spans="1:27">
      <c r="C89" t="s">
        <v>650</v>
      </c>
      <c r="D89" s="3">
        <f ca="1">AVERAGE(INDIRECT(CONCATENATE(D83,":",D84)))</f>
        <v>162.80281690140845</v>
      </c>
      <c r="E89" s="3">
        <f t="shared" ref="E89:O89" ca="1" si="41">AVERAGE(INDIRECT(CONCATENATE(E83,":",E84)))</f>
        <v>108.94366197183099</v>
      </c>
      <c r="F89" s="3">
        <f t="shared" ca="1" si="41"/>
        <v>150.85714285714286</v>
      </c>
      <c r="G89" s="3">
        <f t="shared" ca="1" si="41"/>
        <v>4.788732394366197</v>
      </c>
      <c r="H89" s="3">
        <f t="shared" ca="1" si="41"/>
        <v>6.042253521126761</v>
      </c>
      <c r="I89" s="3">
        <f t="shared" ca="1" si="41"/>
        <v>5.6206118788732384</v>
      </c>
      <c r="J89" s="3">
        <f t="shared" ca="1" si="41"/>
        <v>6.915492957746479</v>
      </c>
      <c r="K89" s="3">
        <f t="shared" ca="1" si="41"/>
        <v>3.732394366197183</v>
      </c>
      <c r="L89" s="3">
        <f t="shared" ca="1" si="41"/>
        <v>5.4703019811509143E-2</v>
      </c>
      <c r="M89" s="3">
        <f t="shared" ca="1" si="41"/>
        <v>2.9301553329971444E-2</v>
      </c>
      <c r="N89" s="3">
        <f t="shared" ca="1" si="41"/>
        <v>1.6548193802431088</v>
      </c>
      <c r="O89" s="3">
        <f t="shared" ca="1" si="41"/>
        <v>1.2186004918399285</v>
      </c>
      <c r="P89" s="3">
        <f t="shared" ref="P89:R89" ca="1" si="42">AVERAGE(INDIRECT(CONCATENATE(P83,":",P84)))</f>
        <v>17.04225352112676</v>
      </c>
      <c r="Q89" s="3">
        <f t="shared" ca="1" si="42"/>
        <v>0.90140845070422537</v>
      </c>
      <c r="R89" s="3">
        <f t="shared" ca="1" si="42"/>
        <v>17.943661971830984</v>
      </c>
      <c r="S89" s="3">
        <f t="shared" ref="S89:T89" ca="1" si="43">AVERAGE(INDIRECT(CONCATENATE(S83,":",S84)))</f>
        <v>3.535211267605634</v>
      </c>
      <c r="T89" s="3">
        <f t="shared" ca="1" si="43"/>
        <v>5</v>
      </c>
      <c r="W89" s="3">
        <f t="shared" ref="W89:Y89" ca="1" si="44">AVERAGE(INDIRECT(CONCATENATE(W83,":",W84)))</f>
        <v>1608.9078027190897</v>
      </c>
      <c r="X89" s="3">
        <f t="shared" ca="1" si="44"/>
        <v>4.4079665827920271</v>
      </c>
      <c r="Y89" s="3">
        <f t="shared" ca="1" si="44"/>
        <v>3.9014084507042255</v>
      </c>
    </row>
    <row r="90" spans="1:27">
      <c r="C90" s="84" t="s">
        <v>649</v>
      </c>
      <c r="D90" s="85">
        <f ca="1">COUNT(INDIRECT(CONCATENATE(D83,":",D84)))</f>
        <v>71</v>
      </c>
      <c r="E90" s="85">
        <f t="shared" ref="E90:O90" ca="1" si="45">COUNT(INDIRECT(CONCATENATE(E83,":",E84)))</f>
        <v>71</v>
      </c>
      <c r="F90" s="85">
        <f t="shared" ca="1" si="45"/>
        <v>21</v>
      </c>
      <c r="G90" s="91">
        <f t="shared" ca="1" si="45"/>
        <v>71</v>
      </c>
      <c r="H90" s="91">
        <f t="shared" ca="1" si="45"/>
        <v>71</v>
      </c>
      <c r="I90" s="86">
        <f t="shared" ca="1" si="45"/>
        <v>71</v>
      </c>
      <c r="J90" s="85">
        <f t="shared" ca="1" si="45"/>
        <v>71</v>
      </c>
      <c r="K90" s="85">
        <f t="shared" ca="1" si="45"/>
        <v>71</v>
      </c>
      <c r="L90" s="85">
        <f t="shared" ca="1" si="45"/>
        <v>71</v>
      </c>
      <c r="M90" s="85">
        <f t="shared" ca="1" si="45"/>
        <v>71</v>
      </c>
      <c r="N90" s="85">
        <f t="shared" ca="1" si="45"/>
        <v>59</v>
      </c>
      <c r="O90" s="85">
        <f t="shared" ca="1" si="45"/>
        <v>71</v>
      </c>
      <c r="P90" s="85">
        <f t="shared" ref="P90:R90" ca="1" si="46">COUNT(INDIRECT(CONCATENATE(P83,":",P84)))</f>
        <v>71</v>
      </c>
      <c r="Q90" s="85">
        <f t="shared" ca="1" si="46"/>
        <v>71</v>
      </c>
      <c r="R90" s="85">
        <f t="shared" ca="1" si="46"/>
        <v>71</v>
      </c>
      <c r="S90" s="85">
        <f t="shared" ref="S90:T90" ca="1" si="47">COUNT(INDIRECT(CONCATENATE(S83,":",S84)))</f>
        <v>71</v>
      </c>
      <c r="T90" s="85">
        <f t="shared" ca="1" si="47"/>
        <v>21</v>
      </c>
      <c r="W90" s="85">
        <f t="shared" ref="W90:Y90" ca="1" si="48">COUNT(INDIRECT(CONCATENATE(W83,":",W84)))</f>
        <v>71</v>
      </c>
      <c r="X90" s="85">
        <f t="shared" ca="1" si="48"/>
        <v>71</v>
      </c>
      <c r="Y90" s="85">
        <f t="shared" ca="1" si="48"/>
        <v>71</v>
      </c>
    </row>
    <row r="91" spans="1:27">
      <c r="C91" s="4" t="s">
        <v>653</v>
      </c>
      <c r="D91" s="3">
        <f ca="1">MEDIAN(INDIRECT(CONCATENATE(D83,":",D84)))</f>
        <v>145</v>
      </c>
      <c r="E91" s="3">
        <f t="shared" ref="E91:O91" ca="1" si="49">MEDIAN(INDIRECT(CONCATENATE(E83,":",E84)))</f>
        <v>86</v>
      </c>
      <c r="F91" s="3">
        <f t="shared" ca="1" si="49"/>
        <v>97</v>
      </c>
      <c r="G91" s="3">
        <f t="shared" ca="1" si="49"/>
        <v>3</v>
      </c>
      <c r="H91" s="3">
        <f t="shared" ca="1" si="49"/>
        <v>4</v>
      </c>
      <c r="I91" s="3">
        <f t="shared" ca="1" si="49"/>
        <v>3.84</v>
      </c>
      <c r="J91" s="3">
        <f t="shared" ca="1" si="49"/>
        <v>3</v>
      </c>
      <c r="K91" s="3">
        <f t="shared" ca="1" si="49"/>
        <v>3</v>
      </c>
      <c r="L91" s="3">
        <f t="shared" ca="1" si="49"/>
        <v>2.1459227467811159E-2</v>
      </c>
      <c r="M91" s="3">
        <f t="shared" ca="1" si="49"/>
        <v>1.7167381974248927E-2</v>
      </c>
      <c r="N91" s="3">
        <f t="shared" ca="1" si="49"/>
        <v>1.4</v>
      </c>
      <c r="O91" s="3">
        <f t="shared" ca="1" si="49"/>
        <v>1</v>
      </c>
      <c r="P91" s="3">
        <f t="shared" ref="P91:R91" ca="1" si="50">MEDIAN(INDIRECT(CONCATENATE(P83,":",P84)))</f>
        <v>20</v>
      </c>
      <c r="Q91" s="3">
        <f t="shared" ca="1" si="50"/>
        <v>1</v>
      </c>
      <c r="R91" s="3">
        <f t="shared" ca="1" si="50"/>
        <v>21</v>
      </c>
      <c r="S91" s="3">
        <f t="shared" ref="S91:T91" ca="1" si="51">MEDIAN(INDIRECT(CONCATENATE(S83,":",S84)))</f>
        <v>3</v>
      </c>
      <c r="T91" s="3">
        <f t="shared" ca="1" si="51"/>
        <v>4</v>
      </c>
      <c r="W91" s="3">
        <f t="shared" ref="W91:Y91" ca="1" si="52">MEDIAN(INDIRECT(CONCATENATE(W83,":",W84)))</f>
        <v>1475.6361805555498</v>
      </c>
      <c r="X91" s="3">
        <f t="shared" ca="1" si="52"/>
        <v>4.0428388508371231</v>
      </c>
      <c r="Y91" s="3">
        <f t="shared" ca="1" si="52"/>
        <v>4</v>
      </c>
    </row>
    <row r="92" spans="1:27">
      <c r="C92" s="4" t="s">
        <v>654</v>
      </c>
      <c r="D92" s="3">
        <f ca="1">STDEVP(INDIRECT(CONCATENATE(D83,":",D84)))</f>
        <v>120.60897354304662</v>
      </c>
      <c r="E92" s="3">
        <f t="shared" ref="E92:O92" ca="1" si="53">STDEVP(INDIRECT(CONCATENATE(E83,":",E84)))</f>
        <v>106.72471991113909</v>
      </c>
      <c r="F92" s="3">
        <f t="shared" ca="1" si="53"/>
        <v>109.20242702443574</v>
      </c>
      <c r="G92" s="3">
        <f t="shared" ca="1" si="53"/>
        <v>3.6382765342473391</v>
      </c>
      <c r="H92" s="3">
        <f t="shared" ca="1" si="53"/>
        <v>5.2203195081060851</v>
      </c>
      <c r="I92" s="3">
        <f t="shared" ca="1" si="53"/>
        <v>4.679085635122048</v>
      </c>
      <c r="J92" s="3">
        <f t="shared" ca="1" si="53"/>
        <v>9.1185408995778676</v>
      </c>
      <c r="K92" s="3">
        <f t="shared" ca="1" si="53"/>
        <v>4.1178339256023309</v>
      </c>
      <c r="L92" s="3">
        <f t="shared" ca="1" si="53"/>
        <v>0.12369081471467272</v>
      </c>
      <c r="M92" s="3">
        <f t="shared" ca="1" si="53"/>
        <v>5.0061180813759217E-2</v>
      </c>
      <c r="N92" s="3">
        <f t="shared" ca="1" si="53"/>
        <v>0.77043305357804148</v>
      </c>
      <c r="O92" s="3">
        <f t="shared" ca="1" si="53"/>
        <v>0.44688478281630795</v>
      </c>
      <c r="P92" s="3">
        <f t="shared" ref="P92:R92" ca="1" si="54">STDEVP(INDIRECT(CONCATENATE(P83,":",P84)))</f>
        <v>4.5639019002872256</v>
      </c>
      <c r="Q92" s="3">
        <f t="shared" ca="1" si="54"/>
        <v>0.47928731062460717</v>
      </c>
      <c r="R92" s="3">
        <f t="shared" ca="1" si="54"/>
        <v>4.7675172147333891</v>
      </c>
      <c r="S92" s="3">
        <f t="shared" ref="S92:T92" ca="1" si="55">STDEVP(INDIRECT(CONCATENATE(S83,":",S84)))</f>
        <v>2.9779990726144896</v>
      </c>
      <c r="T92" s="3">
        <f t="shared" ca="1" si="55"/>
        <v>2.70801280154532</v>
      </c>
      <c r="W92" s="3">
        <f t="shared" ref="W92:Y92" ca="1" si="56">STDEVP(INDIRECT(CONCATENATE(W83,":",W84)))</f>
        <v>1170.1351512336687</v>
      </c>
      <c r="X92" s="3">
        <f t="shared" ca="1" si="56"/>
        <v>3.2058497294073085</v>
      </c>
      <c r="Y92" s="3">
        <f t="shared" ca="1" si="56"/>
        <v>3.0999996800429859</v>
      </c>
    </row>
    <row r="93" spans="1:27">
      <c r="C93" s="4" t="s">
        <v>655</v>
      </c>
      <c r="D93" s="3">
        <f ca="1">MODE(INDIRECT(CONCATENATE(D83,":",D84)))</f>
        <v>323</v>
      </c>
      <c r="E93" s="3">
        <f t="shared" ref="E93:O93" ca="1" si="57">MODE(INDIRECT(CONCATENATE(E83,":",E84)))</f>
        <v>0</v>
      </c>
      <c r="F93" s="3">
        <f t="shared" ca="1" si="57"/>
        <v>300</v>
      </c>
      <c r="G93" s="3">
        <f t="shared" ca="1" si="57"/>
        <v>3</v>
      </c>
      <c r="H93" s="3">
        <f t="shared" ca="1" si="57"/>
        <v>2</v>
      </c>
      <c r="I93" s="3">
        <f t="shared" ca="1" si="57"/>
        <v>3</v>
      </c>
      <c r="J93" s="3">
        <f t="shared" ca="1" si="57"/>
        <v>0</v>
      </c>
      <c r="K93" s="3">
        <f t="shared" ca="1" si="57"/>
        <v>1</v>
      </c>
      <c r="L93" s="3">
        <f t="shared" ca="1" si="57"/>
        <v>0</v>
      </c>
      <c r="M93" s="3">
        <f t="shared" ca="1" si="57"/>
        <v>0</v>
      </c>
      <c r="N93" s="3">
        <f t="shared" ca="1" si="57"/>
        <v>1</v>
      </c>
      <c r="O93" s="3">
        <f t="shared" ca="1" si="57"/>
        <v>1</v>
      </c>
      <c r="P93" s="3">
        <f t="shared" ref="P93:R93" ca="1" si="58">MODE(INDIRECT(CONCATENATE(P83,":",P84)))</f>
        <v>20</v>
      </c>
      <c r="Q93" s="3">
        <f t="shared" ca="1" si="58"/>
        <v>1</v>
      </c>
      <c r="R93" s="3">
        <f t="shared" ca="1" si="58"/>
        <v>21</v>
      </c>
      <c r="S93" s="3">
        <f t="shared" ref="S93:T93" ca="1" si="59">MODE(INDIRECT(CONCATENATE(S83,":",S84)))</f>
        <v>0</v>
      </c>
      <c r="T93" s="3">
        <f t="shared" ca="1" si="59"/>
        <v>3</v>
      </c>
      <c r="W93" s="3">
        <f t="shared" ref="W93:Y93" ca="1" si="60">MODE(INDIRECT(CONCATENATE(W83,":",W84)))</f>
        <v>3248.0407175925866</v>
      </c>
      <c r="X93" s="3">
        <f t="shared" ca="1" si="60"/>
        <v>8.8987416920344842</v>
      </c>
      <c r="Y93" s="3">
        <f t="shared" ca="1" si="60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50"/>
  <sheetViews>
    <sheetView view="pageBreakPreview" zoomScale="40" zoomScaleNormal="90" zoomScaleSheetLayoutView="40" workbookViewId="0"/>
  </sheetViews>
  <sheetFormatPr defaultRowHeight="15"/>
  <cols>
    <col min="1" max="1" width="14.28515625" style="74" bestFit="1" customWidth="1"/>
    <col min="2" max="2" width="10.85546875" style="74" customWidth="1"/>
    <col min="3" max="3" width="42.28515625" style="74" bestFit="1" customWidth="1"/>
    <col min="4" max="4" width="9.140625" style="74" bestFit="1" customWidth="1"/>
    <col min="5" max="5" width="5.85546875" style="74" bestFit="1" customWidth="1"/>
    <col min="6" max="6" width="6.85546875" style="74" bestFit="1" customWidth="1"/>
    <col min="7" max="7" width="19" style="74" bestFit="1" customWidth="1"/>
    <col min="8" max="8" width="19.140625" style="74" bestFit="1" customWidth="1"/>
    <col min="9" max="9" width="16.140625" style="60" bestFit="1" customWidth="1"/>
    <col min="10" max="10" width="14.140625" style="74" bestFit="1" customWidth="1"/>
    <col min="11" max="11" width="15.5703125" style="74" bestFit="1" customWidth="1"/>
    <col min="12" max="12" width="5.5703125" style="73" bestFit="1" customWidth="1"/>
    <col min="13" max="13" width="12.28515625" style="75" bestFit="1" customWidth="1"/>
    <col min="14" max="14" width="15.42578125" style="73" bestFit="1" customWidth="1"/>
    <col min="15" max="15" width="12.28515625" style="73" bestFit="1" customWidth="1"/>
    <col min="16" max="20" width="9.140625" style="74"/>
    <col min="21" max="21" width="10.7109375" style="74" bestFit="1" customWidth="1"/>
    <col min="22" max="22" width="15" style="74" bestFit="1" customWidth="1"/>
    <col min="23" max="23" width="9.140625" style="74"/>
    <col min="24" max="27" width="11.5703125" style="74" customWidth="1"/>
    <col min="28" max="28" width="6" style="74" customWidth="1"/>
    <col min="29" max="29" width="9.140625" style="74"/>
    <col min="30" max="30" width="14.140625" style="74" bestFit="1" customWidth="1"/>
    <col min="31" max="31" width="12.7109375" style="74" bestFit="1" customWidth="1"/>
    <col min="32" max="32" width="9.140625" style="74"/>
    <col min="33" max="33" width="11.7109375" style="74" customWidth="1"/>
    <col min="34" max="34" width="14.140625" style="74" customWidth="1"/>
    <col min="35" max="35" width="9.140625" style="74"/>
    <col min="36" max="36" width="14.140625" style="74" bestFit="1" customWidth="1"/>
    <col min="37" max="37" width="14.140625" style="74" customWidth="1"/>
    <col min="38" max="38" width="9.140625" style="74"/>
    <col min="39" max="39" width="11.5703125" customWidth="1"/>
    <col min="40" max="40" width="14.140625" customWidth="1"/>
    <col min="42" max="42" width="15.28515625" bestFit="1" customWidth="1"/>
    <col min="43" max="43" width="14.140625" customWidth="1"/>
    <col min="47" max="16384" width="9.140625" style="74"/>
  </cols>
  <sheetData>
    <row r="1" spans="1:38">
      <c r="C1" s="96" t="s">
        <v>651</v>
      </c>
      <c r="D1" s="97">
        <v>11</v>
      </c>
      <c r="E1" s="1"/>
      <c r="F1" s="1"/>
      <c r="G1"/>
      <c r="H1"/>
      <c r="I1" s="2" t="s">
        <v>0</v>
      </c>
      <c r="J1" s="1"/>
      <c r="K1" s="3"/>
      <c r="L1" s="4"/>
      <c r="M1" s="4"/>
      <c r="N1" s="4"/>
      <c r="O1" s="3"/>
      <c r="P1" s="5"/>
      <c r="Q1" s="5"/>
      <c r="R1" s="6" t="s">
        <v>1</v>
      </c>
      <c r="S1" s="7"/>
      <c r="T1" s="38" t="s">
        <v>119</v>
      </c>
      <c r="U1" s="39" t="s">
        <v>120</v>
      </c>
      <c r="V1" s="132" t="s">
        <v>121</v>
      </c>
      <c r="W1" s="130" t="s">
        <v>119</v>
      </c>
      <c r="Y1" s="348" t="s">
        <v>879</v>
      </c>
      <c r="Z1" s="352"/>
      <c r="AA1" s="340" t="s">
        <v>858</v>
      </c>
      <c r="AB1" s="340"/>
      <c r="AC1" s="134" t="s">
        <v>666</v>
      </c>
      <c r="AD1" s="134" t="s">
        <v>667</v>
      </c>
      <c r="AE1" s="137" t="s">
        <v>670</v>
      </c>
      <c r="AG1" s="139" t="s">
        <v>673</v>
      </c>
    </row>
    <row r="2" spans="1:38">
      <c r="C2" s="96" t="s">
        <v>652</v>
      </c>
      <c r="D2" s="97">
        <v>138</v>
      </c>
      <c r="E2" s="1"/>
      <c r="F2" s="1"/>
      <c r="G2"/>
      <c r="H2"/>
      <c r="I2" t="s">
        <v>2</v>
      </c>
      <c r="J2" s="1">
        <v>5</v>
      </c>
      <c r="K2" s="3"/>
      <c r="L2" s="4"/>
      <c r="M2" s="4"/>
      <c r="N2" s="4"/>
      <c r="O2" s="3"/>
      <c r="P2" s="8" t="s">
        <v>3</v>
      </c>
      <c r="Q2" s="9" t="s">
        <v>4</v>
      </c>
      <c r="R2" s="10">
        <v>10</v>
      </c>
      <c r="S2" s="7" t="s">
        <v>5</v>
      </c>
      <c r="T2" s="1">
        <v>11</v>
      </c>
      <c r="U2" s="40">
        <f>T2/$T$8</f>
        <v>8.59375E-2</v>
      </c>
      <c r="V2" s="133">
        <f>U2+U5</f>
        <v>0.5078125</v>
      </c>
      <c r="W2" s="129">
        <f>T2+T5</f>
        <v>65</v>
      </c>
      <c r="Y2" s="348" t="s">
        <v>877</v>
      </c>
      <c r="Z2" s="353">
        <f ca="1">W143</f>
        <v>1489.2352199074085</v>
      </c>
      <c r="AA2" s="340">
        <v>10</v>
      </c>
      <c r="AB2" s="340">
        <v>5</v>
      </c>
      <c r="AC2" s="135">
        <v>0</v>
      </c>
      <c r="AD2" s="135">
        <v>0</v>
      </c>
      <c r="AE2" s="135">
        <v>0</v>
      </c>
      <c r="AG2" s="135">
        <f>AD2-AC2+1</f>
        <v>1</v>
      </c>
    </row>
    <row r="3" spans="1:38">
      <c r="C3"/>
      <c r="D3" s="1"/>
      <c r="E3" s="1"/>
      <c r="F3" s="1"/>
      <c r="G3"/>
      <c r="H3"/>
      <c r="I3" s="4" t="s">
        <v>6</v>
      </c>
      <c r="J3" s="3">
        <v>0</v>
      </c>
      <c r="K3" s="3"/>
      <c r="L3" s="4"/>
      <c r="M3" s="4"/>
      <c r="N3" s="4"/>
      <c r="O3" s="3"/>
      <c r="P3" s="8" t="s">
        <v>7</v>
      </c>
      <c r="Q3" s="9" t="s">
        <v>8</v>
      </c>
      <c r="R3" s="10">
        <v>11</v>
      </c>
      <c r="S3" s="7" t="s">
        <v>9</v>
      </c>
      <c r="T3" s="1">
        <v>3</v>
      </c>
      <c r="U3" s="40">
        <f t="shared" ref="U3:U8" si="0">T3/$T$8</f>
        <v>2.34375E-2</v>
      </c>
      <c r="V3" s="133">
        <f>U3+U6</f>
        <v>0.4609375</v>
      </c>
      <c r="W3" s="129">
        <f>T3+T6</f>
        <v>59</v>
      </c>
      <c r="Y3" s="348" t="s">
        <v>878</v>
      </c>
      <c r="Z3" s="353">
        <f ca="1">X143</f>
        <v>4.0800964928970096</v>
      </c>
      <c r="AA3" s="340">
        <v>11</v>
      </c>
      <c r="AB3" s="340">
        <v>4</v>
      </c>
      <c r="AC3" s="134">
        <v>1</v>
      </c>
      <c r="AD3" s="134">
        <v>25</v>
      </c>
      <c r="AE3" s="134">
        <v>1</v>
      </c>
      <c r="AG3" s="135">
        <f>AD3-AC3+1</f>
        <v>25</v>
      </c>
    </row>
    <row r="4" spans="1:38">
      <c r="C4"/>
      <c r="D4" s="1"/>
      <c r="E4" s="1"/>
      <c r="F4" s="1"/>
      <c r="G4"/>
      <c r="H4"/>
      <c r="I4" t="s">
        <v>10</v>
      </c>
      <c r="J4" s="1">
        <v>0.1</v>
      </c>
      <c r="K4" s="3"/>
      <c r="L4" s="4"/>
      <c r="M4" s="4"/>
      <c r="N4" s="4"/>
      <c r="O4" s="3"/>
      <c r="P4" s="5"/>
      <c r="Q4" s="9" t="s">
        <v>11</v>
      </c>
      <c r="R4" s="10">
        <v>12</v>
      </c>
      <c r="S4" s="7" t="s">
        <v>12</v>
      </c>
      <c r="T4" s="1">
        <v>0</v>
      </c>
      <c r="U4" s="40">
        <f t="shared" si="0"/>
        <v>0</v>
      </c>
      <c r="V4" s="133">
        <f>U4+U7</f>
        <v>3.125E-2</v>
      </c>
      <c r="W4" s="129">
        <f>T4+T7</f>
        <v>4</v>
      </c>
      <c r="AA4" s="340">
        <v>12</v>
      </c>
      <c r="AB4" s="340">
        <v>3</v>
      </c>
      <c r="AC4" s="134">
        <v>26</v>
      </c>
      <c r="AD4" s="134">
        <v>33</v>
      </c>
      <c r="AE4" s="134">
        <v>2</v>
      </c>
      <c r="AG4" s="135">
        <f t="shared" ref="AG4:AG7" si="1">AD4-AC4+1</f>
        <v>8</v>
      </c>
    </row>
    <row r="5" spans="1:38">
      <c r="C5"/>
      <c r="D5" s="1"/>
      <c r="E5" s="1"/>
      <c r="F5" s="1"/>
      <c r="G5"/>
      <c r="H5"/>
      <c r="I5" s="4"/>
      <c r="J5" s="1"/>
      <c r="K5" s="3"/>
      <c r="L5" s="4"/>
      <c r="M5" s="4"/>
      <c r="N5" s="4"/>
      <c r="O5" s="3"/>
      <c r="P5" s="5"/>
      <c r="Q5" s="5"/>
      <c r="R5" s="10">
        <v>20</v>
      </c>
      <c r="S5" s="7" t="s">
        <v>13</v>
      </c>
      <c r="T5" s="1">
        <v>54</v>
      </c>
      <c r="U5" s="40">
        <f t="shared" si="0"/>
        <v>0.421875</v>
      </c>
      <c r="V5"/>
      <c r="W5"/>
      <c r="AA5" s="340">
        <v>20</v>
      </c>
      <c r="AB5" s="340">
        <v>2</v>
      </c>
      <c r="AC5" s="134">
        <v>34</v>
      </c>
      <c r="AD5" s="134">
        <v>57</v>
      </c>
      <c r="AE5" s="134">
        <v>3</v>
      </c>
      <c r="AG5" s="135">
        <f t="shared" si="1"/>
        <v>24</v>
      </c>
    </row>
    <row r="6" spans="1:38">
      <c r="C6"/>
      <c r="D6" s="1"/>
      <c r="E6" s="1"/>
      <c r="F6" s="1"/>
      <c r="G6"/>
      <c r="H6"/>
      <c r="I6" s="4"/>
      <c r="J6" s="1"/>
      <c r="K6" s="3"/>
      <c r="L6" s="4"/>
      <c r="M6" s="4"/>
      <c r="N6" s="4"/>
      <c r="O6" s="3"/>
      <c r="P6" s="5"/>
      <c r="Q6" s="5"/>
      <c r="R6" s="10">
        <v>21</v>
      </c>
      <c r="S6" s="7" t="s">
        <v>14</v>
      </c>
      <c r="T6" s="1">
        <v>56</v>
      </c>
      <c r="U6" s="40">
        <f t="shared" si="0"/>
        <v>0.4375</v>
      </c>
      <c r="V6"/>
      <c r="W6"/>
      <c r="AA6" s="340">
        <v>21</v>
      </c>
      <c r="AB6" s="340">
        <v>1</v>
      </c>
      <c r="AC6" s="134">
        <v>58</v>
      </c>
      <c r="AD6" s="134">
        <v>149</v>
      </c>
      <c r="AE6" s="134">
        <v>4</v>
      </c>
      <c r="AG6" s="135">
        <f t="shared" si="1"/>
        <v>92</v>
      </c>
    </row>
    <row r="7" spans="1:38">
      <c r="C7"/>
      <c r="D7" s="1"/>
      <c r="E7" s="1"/>
      <c r="F7" s="1"/>
      <c r="G7"/>
      <c r="H7"/>
      <c r="I7" s="4"/>
      <c r="J7" s="1"/>
      <c r="K7" s="3"/>
      <c r="L7" s="4"/>
      <c r="M7" s="4"/>
      <c r="N7" s="4"/>
      <c r="O7" s="3"/>
      <c r="P7" s="5"/>
      <c r="Q7" s="5"/>
      <c r="R7" s="10">
        <v>22</v>
      </c>
      <c r="S7" s="7" t="s">
        <v>15</v>
      </c>
      <c r="T7" s="41">
        <v>4</v>
      </c>
      <c r="U7" s="42">
        <f t="shared" si="0"/>
        <v>3.125E-2</v>
      </c>
      <c r="V7" s="43"/>
      <c r="W7" s="43"/>
      <c r="AA7" s="340">
        <v>22</v>
      </c>
      <c r="AB7" s="340">
        <v>0</v>
      </c>
      <c r="AC7" s="134">
        <v>150</v>
      </c>
      <c r="AD7" s="134">
        <v>166</v>
      </c>
      <c r="AE7" s="134">
        <v>5</v>
      </c>
      <c r="AG7" s="140">
        <f t="shared" si="1"/>
        <v>17</v>
      </c>
    </row>
    <row r="8" spans="1:38">
      <c r="A8" s="240" t="s">
        <v>825</v>
      </c>
      <c r="B8" s="240"/>
      <c r="T8" s="1">
        <f>SUM(T2:T7)</f>
        <v>128</v>
      </c>
      <c r="U8" s="40">
        <f t="shared" si="0"/>
        <v>1</v>
      </c>
      <c r="V8"/>
      <c r="W8" s="131">
        <f>SUM(W2:W4)</f>
        <v>128</v>
      </c>
      <c r="AC8"/>
      <c r="AD8"/>
      <c r="AE8"/>
      <c r="AF8"/>
      <c r="AG8"/>
      <c r="AH8"/>
      <c r="AI8"/>
      <c r="AJ8"/>
      <c r="AK8"/>
      <c r="AL8"/>
    </row>
    <row r="9" spans="1:38">
      <c r="A9" s="240"/>
      <c r="B9" s="240"/>
      <c r="AC9"/>
      <c r="AD9"/>
      <c r="AE9"/>
      <c r="AF9"/>
      <c r="AG9"/>
      <c r="AH9"/>
      <c r="AI9"/>
      <c r="AJ9"/>
      <c r="AK9"/>
      <c r="AL9"/>
    </row>
    <row r="10" spans="1:38">
      <c r="A10" s="240" t="s">
        <v>820</v>
      </c>
      <c r="B10" s="240" t="s">
        <v>821</v>
      </c>
      <c r="C10" s="11" t="s">
        <v>16</v>
      </c>
      <c r="D10" s="12" t="s">
        <v>17</v>
      </c>
      <c r="E10" s="12" t="s">
        <v>18</v>
      </c>
      <c r="F10" s="12" t="s">
        <v>19</v>
      </c>
      <c r="G10" s="13" t="s">
        <v>660</v>
      </c>
      <c r="H10" s="13" t="s">
        <v>661</v>
      </c>
      <c r="I10" s="14" t="s">
        <v>662</v>
      </c>
      <c r="J10" s="12" t="s">
        <v>663</v>
      </c>
      <c r="K10" s="15" t="s">
        <v>664</v>
      </c>
      <c r="L10" s="16" t="s">
        <v>25</v>
      </c>
      <c r="M10" s="16" t="s">
        <v>26</v>
      </c>
      <c r="N10" s="16" t="s">
        <v>27</v>
      </c>
      <c r="O10" s="15" t="s">
        <v>28</v>
      </c>
      <c r="P10" s="17" t="s">
        <v>665</v>
      </c>
      <c r="Q10" s="17" t="s">
        <v>659</v>
      </c>
      <c r="R10" s="17" t="s">
        <v>29</v>
      </c>
      <c r="S10" s="12" t="s">
        <v>671</v>
      </c>
      <c r="T10" s="12" t="s">
        <v>672</v>
      </c>
      <c r="U10" s="11" t="s">
        <v>820</v>
      </c>
      <c r="V10" s="11" t="s">
        <v>821</v>
      </c>
      <c r="W10" s="11" t="s">
        <v>822</v>
      </c>
      <c r="X10" s="11" t="s">
        <v>823</v>
      </c>
      <c r="Y10" s="11" t="s">
        <v>824</v>
      </c>
      <c r="Z10" s="11" t="s">
        <v>876</v>
      </c>
      <c r="AA10" s="354" t="s">
        <v>899</v>
      </c>
      <c r="AC10"/>
      <c r="AD10"/>
      <c r="AE10"/>
      <c r="AF10"/>
      <c r="AG10"/>
      <c r="AH10"/>
      <c r="AI10"/>
      <c r="AJ10"/>
      <c r="AK10"/>
      <c r="AL10"/>
    </row>
    <row r="11" spans="1:38">
      <c r="A11" s="265">
        <v>39983.08662037037</v>
      </c>
      <c r="B11" s="265">
        <v>40660.208067129628</v>
      </c>
      <c r="C11" s="19" t="s">
        <v>416</v>
      </c>
      <c r="D11" s="19">
        <v>13</v>
      </c>
      <c r="E11" s="19">
        <v>17</v>
      </c>
      <c r="F11" s="19">
        <v>34</v>
      </c>
      <c r="G11" s="19">
        <v>4</v>
      </c>
      <c r="H11" s="19">
        <v>4</v>
      </c>
      <c r="I11" s="54">
        <v>4</v>
      </c>
      <c r="J11" s="19">
        <v>0</v>
      </c>
      <c r="K11" s="19">
        <v>0</v>
      </c>
      <c r="L11" s="21">
        <v>0</v>
      </c>
      <c r="M11" s="44">
        <v>0</v>
      </c>
      <c r="N11" s="21"/>
      <c r="O11" s="21">
        <f t="shared" ref="O11:O74" si="2">H11/G11</f>
        <v>1</v>
      </c>
      <c r="P11" s="23">
        <f t="shared" ref="P11:P74" si="3">IF(ISNUMBER(F11),10,20)</f>
        <v>10</v>
      </c>
      <c r="Q11" s="23">
        <f t="shared" ref="Q11:Q74" si="4">IF(AND(J11&gt;$J$2,L11&gt;$J$4),2,(IF(J11&gt;$J$3,1,0)))</f>
        <v>0</v>
      </c>
      <c r="R11" s="23">
        <f t="shared" ref="R11:R74" si="5">P11+Q11</f>
        <v>10</v>
      </c>
      <c r="S11" s="23">
        <f>VLOOKUP(E11,$AC$2:$AE$7,3,TRUE)</f>
        <v>1</v>
      </c>
      <c r="T11" s="23">
        <f>VLOOKUP(F11,$AC$2:$AE$7,3,TRUE)</f>
        <v>3</v>
      </c>
      <c r="U11" s="271">
        <v>39983.08662037037</v>
      </c>
      <c r="V11" s="271">
        <v>40660.208067129628</v>
      </c>
      <c r="W11" s="266">
        <f>V11-U11</f>
        <v>677.12144675925811</v>
      </c>
      <c r="X11" s="21">
        <f>W11/365</f>
        <v>1.8551272513952277</v>
      </c>
      <c r="Y11" s="266">
        <f>TRUNC(X11)</f>
        <v>1</v>
      </c>
      <c r="Z11" s="148">
        <f ca="1">X11/$Z$3</f>
        <v>0.45467729859448086</v>
      </c>
      <c r="AA11" s="331">
        <f>LOOKUP(R11,$AA$2:$AB$7)</f>
        <v>5</v>
      </c>
      <c r="AC11"/>
      <c r="AD11"/>
      <c r="AE11"/>
      <c r="AF11"/>
      <c r="AG11"/>
      <c r="AH11"/>
      <c r="AI11"/>
      <c r="AJ11"/>
      <c r="AK11"/>
      <c r="AL11"/>
    </row>
    <row r="12" spans="1:38">
      <c r="A12" s="265">
        <v>39983.08662037037</v>
      </c>
      <c r="B12" s="265">
        <v>40660.208067129628</v>
      </c>
      <c r="C12" s="19" t="s">
        <v>417</v>
      </c>
      <c r="D12" s="19">
        <v>13</v>
      </c>
      <c r="E12" s="19">
        <v>17</v>
      </c>
      <c r="F12" s="19">
        <v>34</v>
      </c>
      <c r="G12" s="19">
        <v>4</v>
      </c>
      <c r="H12" s="19">
        <v>4</v>
      </c>
      <c r="I12" s="54">
        <v>4</v>
      </c>
      <c r="J12" s="19">
        <v>0</v>
      </c>
      <c r="K12" s="19">
        <v>0</v>
      </c>
      <c r="L12" s="21">
        <v>0</v>
      </c>
      <c r="M12" s="44">
        <v>0</v>
      </c>
      <c r="N12" s="21"/>
      <c r="O12" s="21">
        <f t="shared" si="2"/>
        <v>1</v>
      </c>
      <c r="P12" s="23">
        <f t="shared" si="3"/>
        <v>10</v>
      </c>
      <c r="Q12" s="23">
        <f t="shared" si="4"/>
        <v>0</v>
      </c>
      <c r="R12" s="23">
        <f t="shared" si="5"/>
        <v>10</v>
      </c>
      <c r="S12" s="23">
        <f t="shared" ref="S12:S75" si="6">VLOOKUP(E12,$AC$2:$AE$7,3,TRUE)</f>
        <v>1</v>
      </c>
      <c r="T12" s="23">
        <f t="shared" ref="T12:T24" si="7">VLOOKUP(F12,$AC$2:$AE$7,3,TRUE)</f>
        <v>3</v>
      </c>
      <c r="U12" s="271">
        <v>39983.08662037037</v>
      </c>
      <c r="V12" s="271">
        <v>40660.208067129628</v>
      </c>
      <c r="W12" s="266">
        <f t="shared" ref="W12:W75" si="8">V12-U12</f>
        <v>677.12144675925811</v>
      </c>
      <c r="X12" s="21">
        <f t="shared" ref="X12:X75" si="9">W12/365</f>
        <v>1.8551272513952277</v>
      </c>
      <c r="Y12" s="266">
        <f t="shared" ref="Y12:Y75" si="10">TRUNC(X12)</f>
        <v>1</v>
      </c>
      <c r="Z12" s="148">
        <f t="shared" ref="Z12:Z75" ca="1" si="11">X12/$Z$3</f>
        <v>0.45467729859448086</v>
      </c>
      <c r="AA12" s="331">
        <f t="shared" ref="AA12:AA75" si="12">LOOKUP(R12,$AA$2:$AB$7)</f>
        <v>5</v>
      </c>
      <c r="AC12"/>
      <c r="AD12"/>
      <c r="AE12"/>
      <c r="AF12"/>
      <c r="AG12"/>
      <c r="AH12"/>
      <c r="AI12"/>
      <c r="AJ12"/>
      <c r="AK12"/>
      <c r="AL12"/>
    </row>
    <row r="13" spans="1:38">
      <c r="A13" s="265">
        <v>39983.08662037037</v>
      </c>
      <c r="B13" s="265">
        <v>40660.208067129628</v>
      </c>
      <c r="C13" s="19" t="s">
        <v>418</v>
      </c>
      <c r="D13" s="19">
        <v>13</v>
      </c>
      <c r="E13" s="19">
        <v>17</v>
      </c>
      <c r="F13" s="19">
        <v>34</v>
      </c>
      <c r="G13" s="19">
        <v>4</v>
      </c>
      <c r="H13" s="19">
        <v>4</v>
      </c>
      <c r="I13" s="54">
        <v>4</v>
      </c>
      <c r="J13" s="19">
        <v>0</v>
      </c>
      <c r="K13" s="19">
        <v>0</v>
      </c>
      <c r="L13" s="21">
        <v>0</v>
      </c>
      <c r="M13" s="44">
        <v>0</v>
      </c>
      <c r="N13" s="21"/>
      <c r="O13" s="21">
        <f t="shared" si="2"/>
        <v>1</v>
      </c>
      <c r="P13" s="23">
        <f t="shared" si="3"/>
        <v>10</v>
      </c>
      <c r="Q13" s="23">
        <f t="shared" si="4"/>
        <v>0</v>
      </c>
      <c r="R13" s="23">
        <f t="shared" si="5"/>
        <v>10</v>
      </c>
      <c r="S13" s="23">
        <f t="shared" si="6"/>
        <v>1</v>
      </c>
      <c r="T13" s="23">
        <f t="shared" si="7"/>
        <v>3</v>
      </c>
      <c r="U13" s="271">
        <v>39983.08662037037</v>
      </c>
      <c r="V13" s="271">
        <v>40660.208067129628</v>
      </c>
      <c r="W13" s="266">
        <f t="shared" si="8"/>
        <v>677.12144675925811</v>
      </c>
      <c r="X13" s="21">
        <f t="shared" si="9"/>
        <v>1.8551272513952277</v>
      </c>
      <c r="Y13" s="266">
        <f t="shared" si="10"/>
        <v>1</v>
      </c>
      <c r="Z13" s="148">
        <f t="shared" ca="1" si="11"/>
        <v>0.45467729859448086</v>
      </c>
      <c r="AA13" s="331">
        <f t="shared" si="12"/>
        <v>5</v>
      </c>
      <c r="AC13"/>
      <c r="AD13"/>
      <c r="AE13"/>
      <c r="AF13"/>
      <c r="AG13"/>
      <c r="AH13"/>
      <c r="AI13"/>
      <c r="AJ13"/>
      <c r="AK13"/>
      <c r="AL13"/>
    </row>
    <row r="14" spans="1:38">
      <c r="A14" s="265">
        <v>40246.569687499999</v>
      </c>
      <c r="B14" s="265">
        <v>40660.208067129628</v>
      </c>
      <c r="C14" s="19" t="s">
        <v>419</v>
      </c>
      <c r="D14" s="19">
        <v>12</v>
      </c>
      <c r="E14" s="19">
        <v>23</v>
      </c>
      <c r="F14" s="19">
        <v>34</v>
      </c>
      <c r="G14" s="19">
        <v>3</v>
      </c>
      <c r="H14" s="19">
        <v>3</v>
      </c>
      <c r="I14" s="54">
        <v>3</v>
      </c>
      <c r="J14" s="19">
        <v>0</v>
      </c>
      <c r="K14" s="19">
        <v>0</v>
      </c>
      <c r="L14" s="21">
        <v>0</v>
      </c>
      <c r="M14" s="44">
        <v>0</v>
      </c>
      <c r="N14" s="21"/>
      <c r="O14" s="21">
        <f t="shared" si="2"/>
        <v>1</v>
      </c>
      <c r="P14" s="23">
        <f t="shared" si="3"/>
        <v>10</v>
      </c>
      <c r="Q14" s="23">
        <f t="shared" si="4"/>
        <v>0</v>
      </c>
      <c r="R14" s="23">
        <f t="shared" si="5"/>
        <v>10</v>
      </c>
      <c r="S14" s="23">
        <f t="shared" si="6"/>
        <v>1</v>
      </c>
      <c r="T14" s="23">
        <f t="shared" si="7"/>
        <v>3</v>
      </c>
      <c r="U14" s="271">
        <v>40246.569687499999</v>
      </c>
      <c r="V14" s="271">
        <v>40660.208067129628</v>
      </c>
      <c r="W14" s="266">
        <f t="shared" si="8"/>
        <v>413.63837962962862</v>
      </c>
      <c r="X14" s="21">
        <f t="shared" si="9"/>
        <v>1.1332558346017223</v>
      </c>
      <c r="Y14" s="266">
        <f t="shared" si="10"/>
        <v>1</v>
      </c>
      <c r="Z14" s="148">
        <f t="shared" ca="1" si="11"/>
        <v>0.2777522140896897</v>
      </c>
      <c r="AA14" s="331">
        <f t="shared" si="12"/>
        <v>5</v>
      </c>
      <c r="AC14"/>
      <c r="AD14"/>
      <c r="AE14"/>
      <c r="AF14"/>
      <c r="AG14"/>
      <c r="AH14"/>
      <c r="AI14"/>
      <c r="AJ14"/>
      <c r="AK14"/>
      <c r="AL14"/>
    </row>
    <row r="15" spans="1:38">
      <c r="A15" s="265">
        <v>40279.224537037036</v>
      </c>
      <c r="B15" s="265">
        <v>40660.208067129628</v>
      </c>
      <c r="C15" s="19" t="s">
        <v>420</v>
      </c>
      <c r="D15" s="19">
        <v>7</v>
      </c>
      <c r="E15" s="19">
        <v>28</v>
      </c>
      <c r="F15" s="19">
        <v>34</v>
      </c>
      <c r="G15" s="19">
        <v>1</v>
      </c>
      <c r="H15" s="19">
        <v>1</v>
      </c>
      <c r="I15" s="54">
        <v>1</v>
      </c>
      <c r="J15" s="19">
        <v>0</v>
      </c>
      <c r="K15" s="19">
        <v>0</v>
      </c>
      <c r="L15" s="21">
        <v>0</v>
      </c>
      <c r="M15" s="44">
        <v>0</v>
      </c>
      <c r="N15" s="21"/>
      <c r="O15" s="21">
        <f t="shared" si="2"/>
        <v>1</v>
      </c>
      <c r="P15" s="23">
        <f t="shared" si="3"/>
        <v>10</v>
      </c>
      <c r="Q15" s="23">
        <f t="shared" si="4"/>
        <v>0</v>
      </c>
      <c r="R15" s="23">
        <f t="shared" si="5"/>
        <v>10</v>
      </c>
      <c r="S15" s="23">
        <f t="shared" si="6"/>
        <v>2</v>
      </c>
      <c r="T15" s="23">
        <f t="shared" si="7"/>
        <v>3</v>
      </c>
      <c r="U15" s="271">
        <v>40279.224537037036</v>
      </c>
      <c r="V15" s="271">
        <v>40660.208067129628</v>
      </c>
      <c r="W15" s="266">
        <f t="shared" si="8"/>
        <v>380.98353009259154</v>
      </c>
      <c r="X15" s="21">
        <f t="shared" si="9"/>
        <v>1.0437904934043605</v>
      </c>
      <c r="Y15" s="266">
        <f t="shared" si="10"/>
        <v>1</v>
      </c>
      <c r="Z15" s="148">
        <f t="shared" ca="1" si="11"/>
        <v>0.25582495296900026</v>
      </c>
      <c r="AA15" s="331">
        <f t="shared" si="12"/>
        <v>5</v>
      </c>
      <c r="AC15"/>
      <c r="AD15"/>
      <c r="AE15"/>
      <c r="AF15"/>
      <c r="AG15"/>
      <c r="AH15"/>
      <c r="AI15"/>
      <c r="AJ15"/>
      <c r="AK15"/>
      <c r="AL15"/>
    </row>
    <row r="16" spans="1:38">
      <c r="A16" s="265">
        <v>40279.224537037036</v>
      </c>
      <c r="B16" s="265">
        <v>40660.208067129628</v>
      </c>
      <c r="C16" s="19" t="s">
        <v>421</v>
      </c>
      <c r="D16" s="19">
        <v>7</v>
      </c>
      <c r="E16" s="19">
        <v>28</v>
      </c>
      <c r="F16" s="19">
        <v>34</v>
      </c>
      <c r="G16" s="19">
        <v>3</v>
      </c>
      <c r="H16" s="19">
        <v>3</v>
      </c>
      <c r="I16" s="54">
        <v>3</v>
      </c>
      <c r="J16" s="19">
        <v>0</v>
      </c>
      <c r="K16" s="19">
        <v>0</v>
      </c>
      <c r="L16" s="21">
        <v>0</v>
      </c>
      <c r="M16" s="44">
        <v>0</v>
      </c>
      <c r="N16" s="21"/>
      <c r="O16" s="21">
        <f t="shared" si="2"/>
        <v>1</v>
      </c>
      <c r="P16" s="23">
        <f t="shared" si="3"/>
        <v>10</v>
      </c>
      <c r="Q16" s="23">
        <f t="shared" si="4"/>
        <v>0</v>
      </c>
      <c r="R16" s="23">
        <f t="shared" si="5"/>
        <v>10</v>
      </c>
      <c r="S16" s="23">
        <f t="shared" si="6"/>
        <v>2</v>
      </c>
      <c r="T16" s="23">
        <f t="shared" si="7"/>
        <v>3</v>
      </c>
      <c r="U16" s="271">
        <v>40279.224537037036</v>
      </c>
      <c r="V16" s="271">
        <v>40660.208067129628</v>
      </c>
      <c r="W16" s="266">
        <f t="shared" si="8"/>
        <v>380.98353009259154</v>
      </c>
      <c r="X16" s="21">
        <f t="shared" si="9"/>
        <v>1.0437904934043605</v>
      </c>
      <c r="Y16" s="266">
        <f t="shared" si="10"/>
        <v>1</v>
      </c>
      <c r="Z16" s="148">
        <f t="shared" ca="1" si="11"/>
        <v>0.25582495296900026</v>
      </c>
      <c r="AA16" s="331">
        <f t="shared" si="12"/>
        <v>5</v>
      </c>
      <c r="AB16"/>
      <c r="AC16"/>
      <c r="AD16"/>
      <c r="AE16"/>
      <c r="AF16"/>
      <c r="AG16"/>
      <c r="AH16"/>
      <c r="AI16"/>
      <c r="AJ16"/>
      <c r="AK16"/>
      <c r="AL16"/>
    </row>
    <row r="17" spans="1:38">
      <c r="A17" s="265">
        <v>40660.628310185188</v>
      </c>
      <c r="B17" s="265">
        <v>41082.674189814818</v>
      </c>
      <c r="C17" s="19" t="s">
        <v>422</v>
      </c>
      <c r="D17" s="19">
        <v>24</v>
      </c>
      <c r="E17" s="19">
        <v>35</v>
      </c>
      <c r="F17" s="19">
        <v>58</v>
      </c>
      <c r="G17" s="19">
        <v>4</v>
      </c>
      <c r="H17" s="19">
        <v>4</v>
      </c>
      <c r="I17" s="54">
        <v>4</v>
      </c>
      <c r="J17" s="19">
        <v>0</v>
      </c>
      <c r="K17" s="19">
        <v>0</v>
      </c>
      <c r="L17" s="21">
        <v>0</v>
      </c>
      <c r="M17" s="44">
        <v>0</v>
      </c>
      <c r="N17" s="21"/>
      <c r="O17" s="21">
        <f t="shared" si="2"/>
        <v>1</v>
      </c>
      <c r="P17" s="23">
        <f t="shared" si="3"/>
        <v>10</v>
      </c>
      <c r="Q17" s="23">
        <f t="shared" si="4"/>
        <v>0</v>
      </c>
      <c r="R17" s="23">
        <f t="shared" si="5"/>
        <v>10</v>
      </c>
      <c r="S17" s="23">
        <f t="shared" si="6"/>
        <v>3</v>
      </c>
      <c r="T17" s="23">
        <f t="shared" si="7"/>
        <v>4</v>
      </c>
      <c r="U17" s="271">
        <v>40660.628310185188</v>
      </c>
      <c r="V17" s="271">
        <v>41082.674189814818</v>
      </c>
      <c r="W17" s="266">
        <f t="shared" si="8"/>
        <v>422.04587962962978</v>
      </c>
      <c r="X17" s="21">
        <f t="shared" si="9"/>
        <v>1.156290081177068</v>
      </c>
      <c r="Y17" s="266">
        <f t="shared" si="10"/>
        <v>1</v>
      </c>
      <c r="Z17" s="148">
        <f t="shared" ca="1" si="11"/>
        <v>0.283397729242443</v>
      </c>
      <c r="AA17" s="331">
        <f t="shared" si="12"/>
        <v>5</v>
      </c>
      <c r="AB17"/>
      <c r="AC17"/>
      <c r="AD17"/>
      <c r="AE17"/>
      <c r="AF17"/>
      <c r="AG17"/>
      <c r="AH17"/>
      <c r="AI17"/>
      <c r="AJ17"/>
      <c r="AK17"/>
      <c r="AL17"/>
    </row>
    <row r="18" spans="1:38">
      <c r="A18" s="265">
        <v>41082.674189814818</v>
      </c>
      <c r="B18" s="265">
        <v>41134.55846064815</v>
      </c>
      <c r="C18" s="19" t="s">
        <v>423</v>
      </c>
      <c r="D18" s="19">
        <v>10</v>
      </c>
      <c r="E18" s="19">
        <v>58</v>
      </c>
      <c r="F18" s="19">
        <v>68</v>
      </c>
      <c r="G18" s="19">
        <v>3</v>
      </c>
      <c r="H18" s="19">
        <v>3</v>
      </c>
      <c r="I18" s="54">
        <v>3</v>
      </c>
      <c r="J18" s="19">
        <v>0</v>
      </c>
      <c r="K18" s="19">
        <v>0</v>
      </c>
      <c r="L18" s="21">
        <v>0</v>
      </c>
      <c r="M18" s="44">
        <v>0</v>
      </c>
      <c r="N18" s="21"/>
      <c r="O18" s="21">
        <f t="shared" si="2"/>
        <v>1</v>
      </c>
      <c r="P18" s="23">
        <f t="shared" si="3"/>
        <v>10</v>
      </c>
      <c r="Q18" s="23">
        <f t="shared" si="4"/>
        <v>0</v>
      </c>
      <c r="R18" s="23">
        <f t="shared" si="5"/>
        <v>10</v>
      </c>
      <c r="S18" s="23">
        <f t="shared" si="6"/>
        <v>4</v>
      </c>
      <c r="T18" s="23">
        <f t="shared" si="7"/>
        <v>4</v>
      </c>
      <c r="U18" s="271">
        <v>41082.674189814818</v>
      </c>
      <c r="V18" s="271">
        <v>41134.55846064815</v>
      </c>
      <c r="W18" s="266">
        <f t="shared" si="8"/>
        <v>51.884270833332266</v>
      </c>
      <c r="X18" s="21">
        <f t="shared" si="9"/>
        <v>0.14214868721460894</v>
      </c>
      <c r="Y18" s="266">
        <f t="shared" si="10"/>
        <v>0</v>
      </c>
      <c r="Z18" s="148">
        <f t="shared" ca="1" si="11"/>
        <v>3.4839540550590867E-2</v>
      </c>
      <c r="AA18" s="331">
        <f t="shared" si="12"/>
        <v>5</v>
      </c>
      <c r="AB18"/>
      <c r="AC18"/>
      <c r="AD18"/>
      <c r="AE18"/>
      <c r="AF18"/>
      <c r="AG18"/>
      <c r="AH18"/>
      <c r="AI18"/>
      <c r="AJ18"/>
      <c r="AK18"/>
      <c r="AL18"/>
    </row>
    <row r="19" spans="1:38">
      <c r="A19" s="265">
        <v>41161.650833333333</v>
      </c>
      <c r="B19" s="265">
        <v>41248.569467592592</v>
      </c>
      <c r="C19" s="19" t="s">
        <v>424</v>
      </c>
      <c r="D19" s="19">
        <v>12</v>
      </c>
      <c r="E19" s="19">
        <v>84</v>
      </c>
      <c r="F19" s="19">
        <v>95</v>
      </c>
      <c r="G19" s="19">
        <v>3</v>
      </c>
      <c r="H19" s="19">
        <v>3</v>
      </c>
      <c r="I19" s="54">
        <v>3</v>
      </c>
      <c r="J19" s="19">
        <v>0</v>
      </c>
      <c r="K19" s="19">
        <v>0</v>
      </c>
      <c r="L19" s="21">
        <v>0</v>
      </c>
      <c r="M19" s="44">
        <v>0</v>
      </c>
      <c r="N19" s="21"/>
      <c r="O19" s="21">
        <f t="shared" si="2"/>
        <v>1</v>
      </c>
      <c r="P19" s="23">
        <f t="shared" si="3"/>
        <v>10</v>
      </c>
      <c r="Q19" s="23">
        <f t="shared" si="4"/>
        <v>0</v>
      </c>
      <c r="R19" s="23">
        <f t="shared" si="5"/>
        <v>10</v>
      </c>
      <c r="S19" s="23">
        <f t="shared" si="6"/>
        <v>4</v>
      </c>
      <c r="T19" s="23">
        <f t="shared" si="7"/>
        <v>4</v>
      </c>
      <c r="U19" s="271">
        <v>41161.650833333333</v>
      </c>
      <c r="V19" s="271">
        <v>41248.569467592592</v>
      </c>
      <c r="W19" s="266">
        <f t="shared" si="8"/>
        <v>86.918634259258397</v>
      </c>
      <c r="X19" s="21">
        <f t="shared" si="9"/>
        <v>0.23813324454591342</v>
      </c>
      <c r="Y19" s="266">
        <f t="shared" si="10"/>
        <v>0</v>
      </c>
      <c r="Z19" s="148">
        <f t="shared" ca="1" si="11"/>
        <v>5.8364610974391586E-2</v>
      </c>
      <c r="AA19" s="331">
        <f t="shared" si="12"/>
        <v>5</v>
      </c>
      <c r="AB19"/>
      <c r="AC19"/>
      <c r="AD19"/>
      <c r="AE19"/>
      <c r="AF19"/>
      <c r="AG19"/>
      <c r="AH19"/>
      <c r="AI19"/>
      <c r="AJ19"/>
      <c r="AK19"/>
      <c r="AL19"/>
    </row>
    <row r="20" spans="1:38">
      <c r="A20" s="265">
        <v>41161.650833333333</v>
      </c>
      <c r="B20" s="265">
        <v>41248.569467592592</v>
      </c>
      <c r="C20" s="19" t="s">
        <v>425</v>
      </c>
      <c r="D20" s="19">
        <v>12</v>
      </c>
      <c r="E20" s="19">
        <v>84</v>
      </c>
      <c r="F20" s="19">
        <v>95</v>
      </c>
      <c r="G20" s="19">
        <v>4</v>
      </c>
      <c r="H20" s="19">
        <v>4</v>
      </c>
      <c r="I20" s="54">
        <v>4</v>
      </c>
      <c r="J20" s="19">
        <v>0</v>
      </c>
      <c r="K20" s="19">
        <v>0</v>
      </c>
      <c r="L20" s="21">
        <v>0</v>
      </c>
      <c r="M20" s="44">
        <v>0</v>
      </c>
      <c r="N20" s="21"/>
      <c r="O20" s="21">
        <f t="shared" si="2"/>
        <v>1</v>
      </c>
      <c r="P20" s="23">
        <f t="shared" si="3"/>
        <v>10</v>
      </c>
      <c r="Q20" s="23">
        <f t="shared" si="4"/>
        <v>0</v>
      </c>
      <c r="R20" s="23">
        <f t="shared" si="5"/>
        <v>10</v>
      </c>
      <c r="S20" s="23">
        <f t="shared" si="6"/>
        <v>4</v>
      </c>
      <c r="T20" s="23">
        <f t="shared" si="7"/>
        <v>4</v>
      </c>
      <c r="U20" s="271">
        <v>41161.650833333333</v>
      </c>
      <c r="V20" s="271">
        <v>41248.569467592592</v>
      </c>
      <c r="W20" s="266">
        <f t="shared" si="8"/>
        <v>86.918634259258397</v>
      </c>
      <c r="X20" s="21">
        <f t="shared" si="9"/>
        <v>0.23813324454591342</v>
      </c>
      <c r="Y20" s="266">
        <f t="shared" si="10"/>
        <v>0</v>
      </c>
      <c r="Z20" s="148">
        <f t="shared" ca="1" si="11"/>
        <v>5.8364610974391586E-2</v>
      </c>
      <c r="AA20" s="331">
        <f t="shared" si="12"/>
        <v>5</v>
      </c>
      <c r="AB20"/>
      <c r="AC20"/>
      <c r="AD20"/>
      <c r="AE20"/>
      <c r="AF20"/>
      <c r="AG20"/>
      <c r="AH20"/>
      <c r="AI20"/>
      <c r="AJ20"/>
      <c r="AK20"/>
      <c r="AL20"/>
    </row>
    <row r="21" spans="1:38">
      <c r="A21" s="265">
        <v>41251.680752314816</v>
      </c>
      <c r="B21" s="265">
        <v>41292.38894675926</v>
      </c>
      <c r="C21" s="19" t="s">
        <v>426</v>
      </c>
      <c r="D21" s="19">
        <v>21</v>
      </c>
      <c r="E21" s="19">
        <v>96</v>
      </c>
      <c r="F21" s="19">
        <v>116</v>
      </c>
      <c r="G21" s="19">
        <v>2</v>
      </c>
      <c r="H21" s="19">
        <v>2</v>
      </c>
      <c r="I21" s="54">
        <v>2</v>
      </c>
      <c r="J21" s="19">
        <v>0</v>
      </c>
      <c r="K21" s="19">
        <v>0</v>
      </c>
      <c r="L21" s="21">
        <v>0</v>
      </c>
      <c r="M21" s="44">
        <v>0</v>
      </c>
      <c r="N21" s="21"/>
      <c r="O21" s="21">
        <f t="shared" si="2"/>
        <v>1</v>
      </c>
      <c r="P21" s="23">
        <f t="shared" si="3"/>
        <v>10</v>
      </c>
      <c r="Q21" s="23">
        <f t="shared" si="4"/>
        <v>0</v>
      </c>
      <c r="R21" s="23">
        <f t="shared" si="5"/>
        <v>10</v>
      </c>
      <c r="S21" s="23">
        <f t="shared" si="6"/>
        <v>4</v>
      </c>
      <c r="T21" s="23">
        <f t="shared" si="7"/>
        <v>4</v>
      </c>
      <c r="U21" s="271">
        <v>41251.680752314816</v>
      </c>
      <c r="V21" s="271">
        <v>41292.38894675926</v>
      </c>
      <c r="W21" s="266">
        <f t="shared" si="8"/>
        <v>40.708194444443507</v>
      </c>
      <c r="X21" s="21">
        <f t="shared" si="9"/>
        <v>0.11152929984779043</v>
      </c>
      <c r="Y21" s="266">
        <f t="shared" si="10"/>
        <v>0</v>
      </c>
      <c r="Z21" s="148">
        <f t="shared" ca="1" si="11"/>
        <v>2.7334966229830702E-2</v>
      </c>
      <c r="AA21" s="331">
        <f t="shared" si="12"/>
        <v>5</v>
      </c>
      <c r="AB21"/>
      <c r="AC21"/>
      <c r="AD21"/>
      <c r="AE21"/>
      <c r="AF21"/>
      <c r="AG21"/>
      <c r="AH21"/>
      <c r="AI21"/>
      <c r="AJ21"/>
      <c r="AK21"/>
      <c r="AL21"/>
    </row>
    <row r="22" spans="1:38">
      <c r="A22" s="265">
        <v>41082.674189814818</v>
      </c>
      <c r="B22" s="265">
        <v>41266.520381944443</v>
      </c>
      <c r="C22" s="74" t="s">
        <v>427</v>
      </c>
      <c r="D22" s="74">
        <v>49</v>
      </c>
      <c r="E22" s="74">
        <v>58</v>
      </c>
      <c r="F22" s="74">
        <v>106</v>
      </c>
      <c r="G22" s="74">
        <v>2</v>
      </c>
      <c r="H22" s="74">
        <v>2</v>
      </c>
      <c r="I22" s="60">
        <v>2</v>
      </c>
      <c r="J22" s="74">
        <v>1</v>
      </c>
      <c r="K22" s="74">
        <v>1</v>
      </c>
      <c r="L22" s="73">
        <v>2.0408163265306121E-2</v>
      </c>
      <c r="M22" s="75">
        <v>2.0408163265306121E-2</v>
      </c>
      <c r="N22" s="73">
        <v>1</v>
      </c>
      <c r="O22" s="73">
        <f t="shared" si="2"/>
        <v>1</v>
      </c>
      <c r="P22" s="46">
        <f t="shared" si="3"/>
        <v>10</v>
      </c>
      <c r="Q22" s="46">
        <f t="shared" si="4"/>
        <v>1</v>
      </c>
      <c r="R22" s="46">
        <f t="shared" si="5"/>
        <v>11</v>
      </c>
      <c r="S22" s="276">
        <f t="shared" si="6"/>
        <v>4</v>
      </c>
      <c r="T22" s="276">
        <f t="shared" si="7"/>
        <v>4</v>
      </c>
      <c r="U22" s="264">
        <v>41082.674189814818</v>
      </c>
      <c r="V22" s="264">
        <v>41266.520381944443</v>
      </c>
      <c r="W22" s="131">
        <f t="shared" si="8"/>
        <v>183.84619212962571</v>
      </c>
      <c r="X22" s="4">
        <f t="shared" si="9"/>
        <v>0.50368819761541295</v>
      </c>
      <c r="Y22" s="131">
        <f t="shared" si="10"/>
        <v>0</v>
      </c>
      <c r="Z22" s="148">
        <f t="shared" ca="1" si="11"/>
        <v>0.1234500699903244</v>
      </c>
      <c r="AA22" s="331">
        <f t="shared" si="12"/>
        <v>4</v>
      </c>
      <c r="AB22"/>
      <c r="AC22"/>
      <c r="AD22"/>
      <c r="AE22"/>
      <c r="AF22"/>
      <c r="AG22"/>
      <c r="AH22"/>
      <c r="AI22"/>
      <c r="AJ22"/>
      <c r="AK22"/>
      <c r="AL22"/>
    </row>
    <row r="23" spans="1:38">
      <c r="A23" s="265">
        <v>40660.628310185188</v>
      </c>
      <c r="B23" s="265">
        <v>40748.171261574076</v>
      </c>
      <c r="C23" s="74" t="s">
        <v>428</v>
      </c>
      <c r="D23" s="74">
        <v>23</v>
      </c>
      <c r="E23" s="74">
        <v>35</v>
      </c>
      <c r="F23" s="74">
        <v>57</v>
      </c>
      <c r="G23" s="74">
        <v>10</v>
      </c>
      <c r="H23" s="74">
        <v>10</v>
      </c>
      <c r="I23" s="60">
        <v>10</v>
      </c>
      <c r="J23" s="74">
        <v>1</v>
      </c>
      <c r="K23" s="74">
        <v>1</v>
      </c>
      <c r="L23" s="73">
        <v>4.3478260869565216E-2</v>
      </c>
      <c r="M23" s="75">
        <v>4.3478260869565216E-2</v>
      </c>
      <c r="N23" s="73">
        <v>1</v>
      </c>
      <c r="O23" s="73">
        <f t="shared" si="2"/>
        <v>1</v>
      </c>
      <c r="P23" s="46">
        <f t="shared" si="3"/>
        <v>10</v>
      </c>
      <c r="Q23" s="46">
        <f t="shared" si="4"/>
        <v>1</v>
      </c>
      <c r="R23" s="46">
        <f t="shared" si="5"/>
        <v>11</v>
      </c>
      <c r="S23" s="46">
        <f t="shared" si="6"/>
        <v>3</v>
      </c>
      <c r="T23" s="46">
        <f t="shared" si="7"/>
        <v>3</v>
      </c>
      <c r="U23" s="264">
        <v>40660.628310185188</v>
      </c>
      <c r="V23" s="264">
        <v>40748.171261574076</v>
      </c>
      <c r="W23" s="131">
        <f t="shared" si="8"/>
        <v>87.542951388888469</v>
      </c>
      <c r="X23" s="4">
        <f t="shared" si="9"/>
        <v>0.23984370243531086</v>
      </c>
      <c r="Y23" s="131">
        <f t="shared" si="10"/>
        <v>0</v>
      </c>
      <c r="Z23" s="148">
        <f t="shared" ca="1" si="11"/>
        <v>5.8783830934599671E-2</v>
      </c>
      <c r="AA23" s="331">
        <f t="shared" si="12"/>
        <v>4</v>
      </c>
      <c r="AB23"/>
      <c r="AC23"/>
      <c r="AD23"/>
      <c r="AE23"/>
      <c r="AF23"/>
      <c r="AG23"/>
      <c r="AH23"/>
      <c r="AI23"/>
      <c r="AJ23"/>
      <c r="AK23"/>
      <c r="AL23"/>
    </row>
    <row r="24" spans="1:38">
      <c r="A24" s="265">
        <v>41277.577303240745</v>
      </c>
      <c r="B24" s="265">
        <v>41288.544583333336</v>
      </c>
      <c r="C24" s="74" t="s">
        <v>429</v>
      </c>
      <c r="D24" s="74">
        <v>6</v>
      </c>
      <c r="E24" s="74">
        <v>110</v>
      </c>
      <c r="F24" s="74">
        <v>115</v>
      </c>
      <c r="G24" s="74">
        <v>2</v>
      </c>
      <c r="H24" s="74">
        <v>2</v>
      </c>
      <c r="I24" s="60">
        <v>2</v>
      </c>
      <c r="J24" s="74">
        <v>1</v>
      </c>
      <c r="K24" s="74">
        <v>1</v>
      </c>
      <c r="L24" s="73">
        <v>0.16666666666666666</v>
      </c>
      <c r="M24" s="75">
        <v>0.16666666666666666</v>
      </c>
      <c r="N24" s="73">
        <v>1</v>
      </c>
      <c r="O24" s="73">
        <f t="shared" si="2"/>
        <v>1</v>
      </c>
      <c r="P24" s="46">
        <f t="shared" si="3"/>
        <v>10</v>
      </c>
      <c r="Q24" s="46">
        <f t="shared" si="4"/>
        <v>1</v>
      </c>
      <c r="R24" s="46">
        <f t="shared" si="5"/>
        <v>11</v>
      </c>
      <c r="S24" s="46">
        <f t="shared" si="6"/>
        <v>4</v>
      </c>
      <c r="T24" s="46">
        <f t="shared" si="7"/>
        <v>4</v>
      </c>
      <c r="U24" s="264">
        <v>41277.577303240745</v>
      </c>
      <c r="V24" s="264">
        <v>41288.544583333336</v>
      </c>
      <c r="W24" s="131">
        <f t="shared" si="8"/>
        <v>10.967280092590954</v>
      </c>
      <c r="X24" s="4">
        <f t="shared" si="9"/>
        <v>3.0047342719427272E-2</v>
      </c>
      <c r="Y24" s="131">
        <f t="shared" si="10"/>
        <v>0</v>
      </c>
      <c r="Z24" s="148">
        <f t="shared" ca="1" si="11"/>
        <v>7.3643706151892063E-3</v>
      </c>
      <c r="AA24" s="331">
        <f t="shared" si="12"/>
        <v>4</v>
      </c>
      <c r="AB24"/>
      <c r="AC24"/>
      <c r="AD24"/>
      <c r="AE24"/>
      <c r="AF24"/>
      <c r="AG24"/>
      <c r="AH24"/>
      <c r="AI24"/>
      <c r="AJ24"/>
      <c r="AK24"/>
      <c r="AL24"/>
    </row>
    <row r="25" spans="1:38">
      <c r="A25" s="265">
        <v>39983.08662037037</v>
      </c>
      <c r="B25" s="265">
        <v>41472.321840277778</v>
      </c>
      <c r="C25" s="19" t="s">
        <v>430</v>
      </c>
      <c r="D25" s="19">
        <v>145</v>
      </c>
      <c r="E25" s="19">
        <v>17</v>
      </c>
      <c r="F25" s="19" t="s">
        <v>46</v>
      </c>
      <c r="G25" s="19">
        <v>3</v>
      </c>
      <c r="H25" s="19">
        <v>3</v>
      </c>
      <c r="I25" s="54">
        <v>3</v>
      </c>
      <c r="J25" s="19">
        <v>0</v>
      </c>
      <c r="K25" s="19">
        <v>0</v>
      </c>
      <c r="L25" s="21">
        <v>0</v>
      </c>
      <c r="M25" s="44">
        <v>0</v>
      </c>
      <c r="N25" s="21"/>
      <c r="O25" s="21">
        <f t="shared" si="2"/>
        <v>1</v>
      </c>
      <c r="P25" s="23">
        <f t="shared" si="3"/>
        <v>20</v>
      </c>
      <c r="Q25" s="23">
        <f t="shared" si="4"/>
        <v>0</v>
      </c>
      <c r="R25" s="23">
        <f t="shared" si="5"/>
        <v>20</v>
      </c>
      <c r="S25" s="23">
        <f t="shared" si="6"/>
        <v>1</v>
      </c>
      <c r="T25" s="19"/>
      <c r="U25" s="271">
        <v>39983.08662037037</v>
      </c>
      <c r="V25" s="271">
        <v>41472.321840277778</v>
      </c>
      <c r="W25" s="266">
        <f t="shared" si="8"/>
        <v>1489.2352199074085</v>
      </c>
      <c r="X25" s="21">
        <f t="shared" si="9"/>
        <v>4.0800964928970096</v>
      </c>
      <c r="Y25" s="266">
        <f t="shared" si="10"/>
        <v>4</v>
      </c>
      <c r="Z25" s="148">
        <f t="shared" ca="1" si="11"/>
        <v>1</v>
      </c>
      <c r="AA25" s="331">
        <f t="shared" si="12"/>
        <v>2</v>
      </c>
      <c r="AB25"/>
      <c r="AC25"/>
      <c r="AD25"/>
      <c r="AE25"/>
      <c r="AF25"/>
      <c r="AG25"/>
      <c r="AH25"/>
      <c r="AI25"/>
      <c r="AJ25"/>
      <c r="AK25"/>
      <c r="AL25"/>
    </row>
    <row r="26" spans="1:38">
      <c r="A26" s="265">
        <v>39983.08662037037</v>
      </c>
      <c r="B26" s="265">
        <v>41472.321840277778</v>
      </c>
      <c r="C26" s="19" t="s">
        <v>431</v>
      </c>
      <c r="D26" s="19">
        <v>145</v>
      </c>
      <c r="E26" s="19">
        <v>17</v>
      </c>
      <c r="F26" s="19" t="s">
        <v>46</v>
      </c>
      <c r="G26" s="19">
        <v>5</v>
      </c>
      <c r="H26" s="19">
        <v>5</v>
      </c>
      <c r="I26" s="54">
        <v>5</v>
      </c>
      <c r="J26" s="19">
        <v>0</v>
      </c>
      <c r="K26" s="19">
        <v>0</v>
      </c>
      <c r="L26" s="21">
        <v>0</v>
      </c>
      <c r="M26" s="44">
        <v>0</v>
      </c>
      <c r="N26" s="21"/>
      <c r="O26" s="21">
        <f t="shared" si="2"/>
        <v>1</v>
      </c>
      <c r="P26" s="23">
        <f t="shared" si="3"/>
        <v>20</v>
      </c>
      <c r="Q26" s="23">
        <f t="shared" si="4"/>
        <v>0</v>
      </c>
      <c r="R26" s="23">
        <f t="shared" si="5"/>
        <v>20</v>
      </c>
      <c r="S26" s="23">
        <f t="shared" si="6"/>
        <v>1</v>
      </c>
      <c r="T26" s="19"/>
      <c r="U26" s="271">
        <v>39983.08662037037</v>
      </c>
      <c r="V26" s="271">
        <v>41472.321840277778</v>
      </c>
      <c r="W26" s="266">
        <f t="shared" si="8"/>
        <v>1489.2352199074085</v>
      </c>
      <c r="X26" s="21">
        <f t="shared" si="9"/>
        <v>4.0800964928970096</v>
      </c>
      <c r="Y26" s="266">
        <f t="shared" si="10"/>
        <v>4</v>
      </c>
      <c r="Z26" s="148">
        <f t="shared" ca="1" si="11"/>
        <v>1</v>
      </c>
      <c r="AA26" s="331">
        <f t="shared" si="12"/>
        <v>2</v>
      </c>
      <c r="AB26"/>
      <c r="AC26"/>
      <c r="AD26"/>
      <c r="AE26"/>
      <c r="AF26"/>
      <c r="AG26"/>
      <c r="AH26"/>
      <c r="AI26"/>
      <c r="AJ26"/>
      <c r="AK26"/>
      <c r="AL26"/>
    </row>
    <row r="27" spans="1:38">
      <c r="A27" s="265">
        <v>39983.08662037037</v>
      </c>
      <c r="B27" s="265">
        <v>41472.321840277778</v>
      </c>
      <c r="C27" s="19" t="s">
        <v>432</v>
      </c>
      <c r="D27" s="19">
        <v>145</v>
      </c>
      <c r="E27" s="19">
        <v>17</v>
      </c>
      <c r="F27" s="19" t="s">
        <v>46</v>
      </c>
      <c r="G27" s="19">
        <v>3</v>
      </c>
      <c r="H27" s="19">
        <v>3</v>
      </c>
      <c r="I27" s="54">
        <v>3</v>
      </c>
      <c r="J27" s="19">
        <v>0</v>
      </c>
      <c r="K27" s="19">
        <v>0</v>
      </c>
      <c r="L27" s="21">
        <v>0</v>
      </c>
      <c r="M27" s="44">
        <v>0</v>
      </c>
      <c r="N27" s="21"/>
      <c r="O27" s="21">
        <f t="shared" si="2"/>
        <v>1</v>
      </c>
      <c r="P27" s="23">
        <f t="shared" si="3"/>
        <v>20</v>
      </c>
      <c r="Q27" s="23">
        <f t="shared" si="4"/>
        <v>0</v>
      </c>
      <c r="R27" s="23">
        <f t="shared" si="5"/>
        <v>20</v>
      </c>
      <c r="S27" s="23">
        <f t="shared" si="6"/>
        <v>1</v>
      </c>
      <c r="T27" s="19"/>
      <c r="U27" s="271">
        <v>39983.08662037037</v>
      </c>
      <c r="V27" s="271">
        <v>41472.321840277778</v>
      </c>
      <c r="W27" s="266">
        <f t="shared" si="8"/>
        <v>1489.2352199074085</v>
      </c>
      <c r="X27" s="21">
        <f t="shared" si="9"/>
        <v>4.0800964928970096</v>
      </c>
      <c r="Y27" s="266">
        <f t="shared" si="10"/>
        <v>4</v>
      </c>
      <c r="Z27" s="148">
        <f t="shared" ca="1" si="11"/>
        <v>1</v>
      </c>
      <c r="AA27" s="331">
        <f t="shared" si="12"/>
        <v>2</v>
      </c>
      <c r="AB27"/>
      <c r="AC27"/>
      <c r="AD27"/>
      <c r="AE27"/>
      <c r="AF27"/>
      <c r="AG27"/>
      <c r="AH27"/>
      <c r="AI27"/>
      <c r="AJ27"/>
      <c r="AK27"/>
      <c r="AL27"/>
    </row>
    <row r="28" spans="1:38">
      <c r="A28" s="265">
        <v>39983.08662037037</v>
      </c>
      <c r="B28" s="265">
        <v>41472.321840277778</v>
      </c>
      <c r="C28" s="19" t="s">
        <v>433</v>
      </c>
      <c r="D28" s="19">
        <v>145</v>
      </c>
      <c r="E28" s="19">
        <v>17</v>
      </c>
      <c r="F28" s="19" t="s">
        <v>46</v>
      </c>
      <c r="G28" s="19">
        <v>5</v>
      </c>
      <c r="H28" s="19">
        <v>5</v>
      </c>
      <c r="I28" s="54">
        <v>5</v>
      </c>
      <c r="J28" s="19">
        <v>0</v>
      </c>
      <c r="K28" s="19">
        <v>0</v>
      </c>
      <c r="L28" s="21">
        <v>0</v>
      </c>
      <c r="M28" s="44">
        <v>0</v>
      </c>
      <c r="N28" s="21"/>
      <c r="O28" s="21">
        <f t="shared" si="2"/>
        <v>1</v>
      </c>
      <c r="P28" s="23">
        <f t="shared" si="3"/>
        <v>20</v>
      </c>
      <c r="Q28" s="23">
        <f t="shared" si="4"/>
        <v>0</v>
      </c>
      <c r="R28" s="23">
        <f t="shared" si="5"/>
        <v>20</v>
      </c>
      <c r="S28" s="23">
        <f t="shared" si="6"/>
        <v>1</v>
      </c>
      <c r="T28" s="19"/>
      <c r="U28" s="271">
        <v>39983.08662037037</v>
      </c>
      <c r="V28" s="271">
        <v>41472.321840277778</v>
      </c>
      <c r="W28" s="266">
        <f t="shared" si="8"/>
        <v>1489.2352199074085</v>
      </c>
      <c r="X28" s="21">
        <f t="shared" si="9"/>
        <v>4.0800964928970096</v>
      </c>
      <c r="Y28" s="266">
        <f t="shared" si="10"/>
        <v>4</v>
      </c>
      <c r="Z28" s="148">
        <f t="shared" ca="1" si="11"/>
        <v>1</v>
      </c>
      <c r="AA28" s="331">
        <f t="shared" si="12"/>
        <v>2</v>
      </c>
      <c r="AC28"/>
      <c r="AD28"/>
      <c r="AE28"/>
      <c r="AF28"/>
      <c r="AG28"/>
      <c r="AH28"/>
      <c r="AI28"/>
      <c r="AJ28"/>
      <c r="AK28"/>
      <c r="AL28"/>
    </row>
    <row r="29" spans="1:38">
      <c r="A29" s="265">
        <v>39983.08662037037</v>
      </c>
      <c r="B29" s="265">
        <v>41472.321840277778</v>
      </c>
      <c r="C29" s="19" t="s">
        <v>434</v>
      </c>
      <c r="D29" s="19">
        <v>145</v>
      </c>
      <c r="E29" s="19">
        <v>17</v>
      </c>
      <c r="F29" s="19" t="s">
        <v>46</v>
      </c>
      <c r="G29" s="19">
        <v>5</v>
      </c>
      <c r="H29" s="19">
        <v>4</v>
      </c>
      <c r="I29" s="54">
        <v>4.0068964999999999</v>
      </c>
      <c r="J29" s="19">
        <v>0</v>
      </c>
      <c r="K29" s="19">
        <v>0</v>
      </c>
      <c r="L29" s="21">
        <v>0</v>
      </c>
      <c r="M29" s="44">
        <v>0</v>
      </c>
      <c r="N29" s="21"/>
      <c r="O29" s="21">
        <f t="shared" si="2"/>
        <v>0.8</v>
      </c>
      <c r="P29" s="23">
        <f t="shared" si="3"/>
        <v>20</v>
      </c>
      <c r="Q29" s="23">
        <f t="shared" si="4"/>
        <v>0</v>
      </c>
      <c r="R29" s="23">
        <f t="shared" si="5"/>
        <v>20</v>
      </c>
      <c r="S29" s="23">
        <f t="shared" si="6"/>
        <v>1</v>
      </c>
      <c r="T29" s="19"/>
      <c r="U29" s="271">
        <v>39983.08662037037</v>
      </c>
      <c r="V29" s="271">
        <v>41472.321840277778</v>
      </c>
      <c r="W29" s="266">
        <f t="shared" si="8"/>
        <v>1489.2352199074085</v>
      </c>
      <c r="X29" s="21">
        <f t="shared" si="9"/>
        <v>4.0800964928970096</v>
      </c>
      <c r="Y29" s="266">
        <f t="shared" si="10"/>
        <v>4</v>
      </c>
      <c r="Z29" s="148">
        <f t="shared" ca="1" si="11"/>
        <v>1</v>
      </c>
      <c r="AA29" s="331">
        <f t="shared" si="12"/>
        <v>2</v>
      </c>
      <c r="AC29"/>
      <c r="AD29"/>
      <c r="AE29"/>
      <c r="AF29"/>
      <c r="AG29"/>
      <c r="AH29"/>
      <c r="AI29"/>
      <c r="AJ29"/>
      <c r="AK29"/>
      <c r="AL29"/>
    </row>
    <row r="30" spans="1:38">
      <c r="A30" s="265">
        <v>39983.08662037037</v>
      </c>
      <c r="B30" s="265">
        <v>41472.321840277778</v>
      </c>
      <c r="C30" s="19" t="s">
        <v>435</v>
      </c>
      <c r="D30" s="19">
        <v>145</v>
      </c>
      <c r="E30" s="19">
        <v>17</v>
      </c>
      <c r="F30" s="19" t="s">
        <v>46</v>
      </c>
      <c r="G30" s="19">
        <v>7</v>
      </c>
      <c r="H30" s="19">
        <v>7</v>
      </c>
      <c r="I30" s="54">
        <v>7</v>
      </c>
      <c r="J30" s="19">
        <v>0</v>
      </c>
      <c r="K30" s="19">
        <v>0</v>
      </c>
      <c r="L30" s="21">
        <v>0</v>
      </c>
      <c r="M30" s="44">
        <v>0</v>
      </c>
      <c r="N30" s="21"/>
      <c r="O30" s="21">
        <f t="shared" si="2"/>
        <v>1</v>
      </c>
      <c r="P30" s="23">
        <f t="shared" si="3"/>
        <v>20</v>
      </c>
      <c r="Q30" s="23">
        <f t="shared" si="4"/>
        <v>0</v>
      </c>
      <c r="R30" s="23">
        <f t="shared" si="5"/>
        <v>20</v>
      </c>
      <c r="S30" s="23">
        <f t="shared" si="6"/>
        <v>1</v>
      </c>
      <c r="T30" s="19"/>
      <c r="U30" s="271">
        <v>39983.08662037037</v>
      </c>
      <c r="V30" s="271">
        <v>41472.321840277778</v>
      </c>
      <c r="W30" s="266">
        <f t="shared" si="8"/>
        <v>1489.2352199074085</v>
      </c>
      <c r="X30" s="21">
        <f t="shared" si="9"/>
        <v>4.0800964928970096</v>
      </c>
      <c r="Y30" s="266">
        <f t="shared" si="10"/>
        <v>4</v>
      </c>
      <c r="Z30" s="148">
        <f t="shared" ca="1" si="11"/>
        <v>1</v>
      </c>
      <c r="AA30" s="331">
        <f t="shared" si="12"/>
        <v>2</v>
      </c>
      <c r="AC30"/>
      <c r="AD30"/>
      <c r="AE30"/>
      <c r="AF30"/>
      <c r="AG30"/>
      <c r="AH30"/>
      <c r="AI30"/>
      <c r="AJ30"/>
      <c r="AK30"/>
      <c r="AL30"/>
    </row>
    <row r="31" spans="1:38">
      <c r="A31" s="265">
        <v>39983.08662037037</v>
      </c>
      <c r="B31" s="265">
        <v>41472.321840277778</v>
      </c>
      <c r="C31" s="19" t="s">
        <v>436</v>
      </c>
      <c r="D31" s="19">
        <v>145</v>
      </c>
      <c r="E31" s="19">
        <v>17</v>
      </c>
      <c r="F31" s="19" t="s">
        <v>46</v>
      </c>
      <c r="G31" s="19">
        <v>3</v>
      </c>
      <c r="H31" s="19">
        <v>3</v>
      </c>
      <c r="I31" s="54">
        <v>3</v>
      </c>
      <c r="J31" s="19">
        <v>0</v>
      </c>
      <c r="K31" s="19">
        <v>0</v>
      </c>
      <c r="L31" s="21">
        <v>0</v>
      </c>
      <c r="M31" s="44">
        <v>0</v>
      </c>
      <c r="N31" s="21"/>
      <c r="O31" s="21">
        <f t="shared" si="2"/>
        <v>1</v>
      </c>
      <c r="P31" s="23">
        <f t="shared" si="3"/>
        <v>20</v>
      </c>
      <c r="Q31" s="23">
        <f t="shared" si="4"/>
        <v>0</v>
      </c>
      <c r="R31" s="23">
        <f t="shared" si="5"/>
        <v>20</v>
      </c>
      <c r="S31" s="23">
        <f t="shared" si="6"/>
        <v>1</v>
      </c>
      <c r="T31" s="19"/>
      <c r="U31" s="271">
        <v>39983.08662037037</v>
      </c>
      <c r="V31" s="271">
        <v>41472.321840277778</v>
      </c>
      <c r="W31" s="266">
        <f t="shared" si="8"/>
        <v>1489.2352199074085</v>
      </c>
      <c r="X31" s="21">
        <f t="shared" si="9"/>
        <v>4.0800964928970096</v>
      </c>
      <c r="Y31" s="266">
        <f t="shared" si="10"/>
        <v>4</v>
      </c>
      <c r="Z31" s="148">
        <f t="shared" ca="1" si="11"/>
        <v>1</v>
      </c>
      <c r="AA31" s="331">
        <f t="shared" si="12"/>
        <v>2</v>
      </c>
      <c r="AC31"/>
      <c r="AD31"/>
      <c r="AE31"/>
      <c r="AF31"/>
      <c r="AG31"/>
      <c r="AH31"/>
      <c r="AI31"/>
      <c r="AJ31"/>
      <c r="AK31"/>
      <c r="AL31"/>
    </row>
    <row r="32" spans="1:38">
      <c r="A32" s="265">
        <v>39983.08662037037</v>
      </c>
      <c r="B32" s="265">
        <v>41472.321840277778</v>
      </c>
      <c r="C32" s="19" t="s">
        <v>437</v>
      </c>
      <c r="D32" s="19">
        <v>145</v>
      </c>
      <c r="E32" s="19">
        <v>17</v>
      </c>
      <c r="F32" s="19" t="s">
        <v>46</v>
      </c>
      <c r="G32" s="19">
        <v>2</v>
      </c>
      <c r="H32" s="19">
        <v>2</v>
      </c>
      <c r="I32" s="54">
        <v>2</v>
      </c>
      <c r="J32" s="19">
        <v>0</v>
      </c>
      <c r="K32" s="19">
        <v>0</v>
      </c>
      <c r="L32" s="21">
        <v>0</v>
      </c>
      <c r="M32" s="44">
        <v>0</v>
      </c>
      <c r="N32" s="21"/>
      <c r="O32" s="21">
        <f t="shared" si="2"/>
        <v>1</v>
      </c>
      <c r="P32" s="23">
        <f t="shared" si="3"/>
        <v>20</v>
      </c>
      <c r="Q32" s="23">
        <f t="shared" si="4"/>
        <v>0</v>
      </c>
      <c r="R32" s="23">
        <f t="shared" si="5"/>
        <v>20</v>
      </c>
      <c r="S32" s="23">
        <f t="shared" si="6"/>
        <v>1</v>
      </c>
      <c r="T32" s="19"/>
      <c r="U32" s="271">
        <v>39983.08662037037</v>
      </c>
      <c r="V32" s="271">
        <v>41472.321840277778</v>
      </c>
      <c r="W32" s="266">
        <f t="shared" si="8"/>
        <v>1489.2352199074085</v>
      </c>
      <c r="X32" s="21">
        <f t="shared" si="9"/>
        <v>4.0800964928970096</v>
      </c>
      <c r="Y32" s="266">
        <f t="shared" si="10"/>
        <v>4</v>
      </c>
      <c r="Z32" s="148">
        <f t="shared" ca="1" si="11"/>
        <v>1</v>
      </c>
      <c r="AA32" s="331">
        <f t="shared" si="12"/>
        <v>2</v>
      </c>
      <c r="AC32"/>
      <c r="AD32"/>
      <c r="AE32"/>
      <c r="AF32"/>
      <c r="AG32"/>
      <c r="AH32"/>
      <c r="AI32"/>
      <c r="AJ32"/>
      <c r="AK32"/>
      <c r="AL32"/>
    </row>
    <row r="33" spans="1:38">
      <c r="A33" s="265">
        <v>39983.08662037037</v>
      </c>
      <c r="B33" s="265">
        <v>41472.321840277778</v>
      </c>
      <c r="C33" s="19" t="s">
        <v>438</v>
      </c>
      <c r="D33" s="19">
        <v>145</v>
      </c>
      <c r="E33" s="19">
        <v>17</v>
      </c>
      <c r="F33" s="19" t="s">
        <v>46</v>
      </c>
      <c r="G33" s="19">
        <v>2</v>
      </c>
      <c r="H33" s="19">
        <v>2</v>
      </c>
      <c r="I33" s="54">
        <v>2</v>
      </c>
      <c r="J33" s="19">
        <v>0</v>
      </c>
      <c r="K33" s="19">
        <v>0</v>
      </c>
      <c r="L33" s="21">
        <v>0</v>
      </c>
      <c r="M33" s="44">
        <v>0</v>
      </c>
      <c r="N33" s="21"/>
      <c r="O33" s="21">
        <f t="shared" si="2"/>
        <v>1</v>
      </c>
      <c r="P33" s="23">
        <f t="shared" si="3"/>
        <v>20</v>
      </c>
      <c r="Q33" s="23">
        <f t="shared" si="4"/>
        <v>0</v>
      </c>
      <c r="R33" s="23">
        <f t="shared" si="5"/>
        <v>20</v>
      </c>
      <c r="S33" s="23">
        <f t="shared" si="6"/>
        <v>1</v>
      </c>
      <c r="T33" s="19"/>
      <c r="U33" s="271">
        <v>39983.08662037037</v>
      </c>
      <c r="V33" s="271">
        <v>41472.321840277778</v>
      </c>
      <c r="W33" s="266">
        <f t="shared" si="8"/>
        <v>1489.2352199074085</v>
      </c>
      <c r="X33" s="21">
        <f t="shared" si="9"/>
        <v>4.0800964928970096</v>
      </c>
      <c r="Y33" s="266">
        <f t="shared" si="10"/>
        <v>4</v>
      </c>
      <c r="Z33" s="148">
        <f t="shared" ca="1" si="11"/>
        <v>1</v>
      </c>
      <c r="AA33" s="331">
        <f t="shared" si="12"/>
        <v>2</v>
      </c>
      <c r="AB33"/>
      <c r="AC33"/>
      <c r="AD33"/>
      <c r="AE33"/>
      <c r="AF33"/>
      <c r="AG33"/>
      <c r="AH33"/>
      <c r="AI33"/>
      <c r="AJ33"/>
      <c r="AK33"/>
      <c r="AL33"/>
    </row>
    <row r="34" spans="1:38">
      <c r="A34" s="265">
        <v>39983.08662037037</v>
      </c>
      <c r="B34" s="265">
        <v>41472.321840277778</v>
      </c>
      <c r="C34" s="19" t="s">
        <v>439</v>
      </c>
      <c r="D34" s="19">
        <v>145</v>
      </c>
      <c r="E34" s="19">
        <v>17</v>
      </c>
      <c r="F34" s="19" t="s">
        <v>46</v>
      </c>
      <c r="G34" s="19">
        <v>2</v>
      </c>
      <c r="H34" s="19">
        <v>2</v>
      </c>
      <c r="I34" s="54">
        <v>2</v>
      </c>
      <c r="J34" s="19">
        <v>0</v>
      </c>
      <c r="K34" s="19">
        <v>0</v>
      </c>
      <c r="L34" s="21">
        <v>0</v>
      </c>
      <c r="M34" s="44">
        <v>0</v>
      </c>
      <c r="N34" s="21"/>
      <c r="O34" s="21">
        <f t="shared" si="2"/>
        <v>1</v>
      </c>
      <c r="P34" s="23">
        <f t="shared" si="3"/>
        <v>20</v>
      </c>
      <c r="Q34" s="23">
        <f t="shared" si="4"/>
        <v>0</v>
      </c>
      <c r="R34" s="23">
        <f t="shared" si="5"/>
        <v>20</v>
      </c>
      <c r="S34" s="23">
        <f t="shared" si="6"/>
        <v>1</v>
      </c>
      <c r="T34" s="19"/>
      <c r="U34" s="271">
        <v>39983.08662037037</v>
      </c>
      <c r="V34" s="271">
        <v>41472.321840277778</v>
      </c>
      <c r="W34" s="266">
        <f t="shared" si="8"/>
        <v>1489.2352199074085</v>
      </c>
      <c r="X34" s="21">
        <f t="shared" si="9"/>
        <v>4.0800964928970096</v>
      </c>
      <c r="Y34" s="266">
        <f t="shared" si="10"/>
        <v>4</v>
      </c>
      <c r="Z34" s="148">
        <f t="shared" ca="1" si="11"/>
        <v>1</v>
      </c>
      <c r="AA34" s="331">
        <f t="shared" si="12"/>
        <v>2</v>
      </c>
      <c r="AC34"/>
      <c r="AD34"/>
      <c r="AE34"/>
      <c r="AF34"/>
      <c r="AG34"/>
      <c r="AH34"/>
      <c r="AI34"/>
      <c r="AJ34"/>
      <c r="AK34"/>
      <c r="AL34"/>
    </row>
    <row r="35" spans="1:38">
      <c r="A35" s="265">
        <v>39983.08662037037</v>
      </c>
      <c r="B35" s="265">
        <v>41472.321840277778</v>
      </c>
      <c r="C35" s="19" t="s">
        <v>440</v>
      </c>
      <c r="D35" s="19">
        <v>145</v>
      </c>
      <c r="E35" s="19">
        <v>17</v>
      </c>
      <c r="F35" s="19" t="s">
        <v>46</v>
      </c>
      <c r="G35" s="19">
        <v>3</v>
      </c>
      <c r="H35" s="19">
        <v>3</v>
      </c>
      <c r="I35" s="54">
        <v>3</v>
      </c>
      <c r="J35" s="19">
        <v>0</v>
      </c>
      <c r="K35" s="19">
        <v>0</v>
      </c>
      <c r="L35" s="21">
        <v>0</v>
      </c>
      <c r="M35" s="44">
        <v>0</v>
      </c>
      <c r="N35" s="21"/>
      <c r="O35" s="21">
        <f t="shared" si="2"/>
        <v>1</v>
      </c>
      <c r="P35" s="23">
        <f t="shared" si="3"/>
        <v>20</v>
      </c>
      <c r="Q35" s="23">
        <f t="shared" si="4"/>
        <v>0</v>
      </c>
      <c r="R35" s="23">
        <f t="shared" si="5"/>
        <v>20</v>
      </c>
      <c r="S35" s="23">
        <f t="shared" si="6"/>
        <v>1</v>
      </c>
      <c r="T35" s="19"/>
      <c r="U35" s="271">
        <v>39983.08662037037</v>
      </c>
      <c r="V35" s="271">
        <v>41472.321840277778</v>
      </c>
      <c r="W35" s="266">
        <f t="shared" si="8"/>
        <v>1489.2352199074085</v>
      </c>
      <c r="X35" s="21">
        <f t="shared" si="9"/>
        <v>4.0800964928970096</v>
      </c>
      <c r="Y35" s="266">
        <f t="shared" si="10"/>
        <v>4</v>
      </c>
      <c r="Z35" s="148">
        <f t="shared" ca="1" si="11"/>
        <v>1</v>
      </c>
      <c r="AA35" s="331">
        <f t="shared" si="12"/>
        <v>2</v>
      </c>
      <c r="AC35"/>
      <c r="AD35"/>
      <c r="AE35"/>
      <c r="AF35"/>
      <c r="AG35"/>
      <c r="AH35"/>
      <c r="AI35"/>
      <c r="AJ35"/>
      <c r="AK35"/>
      <c r="AL35"/>
    </row>
    <row r="36" spans="1:38">
      <c r="A36" s="265">
        <v>39983.08662037037</v>
      </c>
      <c r="B36" s="265">
        <v>41472.321840277778</v>
      </c>
      <c r="C36" s="19" t="s">
        <v>441</v>
      </c>
      <c r="D36" s="19">
        <v>145</v>
      </c>
      <c r="E36" s="19">
        <v>17</v>
      </c>
      <c r="F36" s="19" t="s">
        <v>46</v>
      </c>
      <c r="G36" s="19">
        <v>5</v>
      </c>
      <c r="H36" s="19">
        <v>5</v>
      </c>
      <c r="I36" s="54">
        <v>5</v>
      </c>
      <c r="J36" s="19">
        <v>0</v>
      </c>
      <c r="K36" s="19">
        <v>0</v>
      </c>
      <c r="L36" s="21">
        <v>0</v>
      </c>
      <c r="M36" s="44">
        <v>0</v>
      </c>
      <c r="N36" s="21"/>
      <c r="O36" s="21">
        <f t="shared" si="2"/>
        <v>1</v>
      </c>
      <c r="P36" s="23">
        <f t="shared" si="3"/>
        <v>20</v>
      </c>
      <c r="Q36" s="23">
        <f t="shared" si="4"/>
        <v>0</v>
      </c>
      <c r="R36" s="23">
        <f t="shared" si="5"/>
        <v>20</v>
      </c>
      <c r="S36" s="23">
        <f t="shared" si="6"/>
        <v>1</v>
      </c>
      <c r="T36" s="19"/>
      <c r="U36" s="271">
        <v>39983.08662037037</v>
      </c>
      <c r="V36" s="271">
        <v>41472.321840277778</v>
      </c>
      <c r="W36" s="266">
        <f t="shared" si="8"/>
        <v>1489.2352199074085</v>
      </c>
      <c r="X36" s="21">
        <f t="shared" si="9"/>
        <v>4.0800964928970096</v>
      </c>
      <c r="Y36" s="266">
        <f t="shared" si="10"/>
        <v>4</v>
      </c>
      <c r="Z36" s="148">
        <f t="shared" ca="1" si="11"/>
        <v>1</v>
      </c>
      <c r="AA36" s="331">
        <f t="shared" si="12"/>
        <v>2</v>
      </c>
      <c r="AC36"/>
      <c r="AD36"/>
      <c r="AE36"/>
      <c r="AF36"/>
      <c r="AG36"/>
      <c r="AH36"/>
      <c r="AI36"/>
      <c r="AJ36"/>
      <c r="AK36"/>
      <c r="AL36"/>
    </row>
    <row r="37" spans="1:38">
      <c r="A37" s="265">
        <v>39983.08662037037</v>
      </c>
      <c r="B37" s="265">
        <v>41472.321840277778</v>
      </c>
      <c r="C37" s="19" t="s">
        <v>442</v>
      </c>
      <c r="D37" s="19">
        <v>145</v>
      </c>
      <c r="E37" s="19">
        <v>17</v>
      </c>
      <c r="F37" s="19" t="s">
        <v>46</v>
      </c>
      <c r="G37" s="19">
        <v>3</v>
      </c>
      <c r="H37" s="19">
        <v>3</v>
      </c>
      <c r="I37" s="54">
        <v>3</v>
      </c>
      <c r="J37" s="19">
        <v>0</v>
      </c>
      <c r="K37" s="19">
        <v>0</v>
      </c>
      <c r="L37" s="21">
        <v>0</v>
      </c>
      <c r="M37" s="44">
        <v>0</v>
      </c>
      <c r="N37" s="21"/>
      <c r="O37" s="21">
        <f t="shared" si="2"/>
        <v>1</v>
      </c>
      <c r="P37" s="23">
        <f t="shared" si="3"/>
        <v>20</v>
      </c>
      <c r="Q37" s="23">
        <f t="shared" si="4"/>
        <v>0</v>
      </c>
      <c r="R37" s="23">
        <f t="shared" si="5"/>
        <v>20</v>
      </c>
      <c r="S37" s="23">
        <f t="shared" si="6"/>
        <v>1</v>
      </c>
      <c r="T37" s="19"/>
      <c r="U37" s="271">
        <v>39983.08662037037</v>
      </c>
      <c r="V37" s="271">
        <v>41472.321840277778</v>
      </c>
      <c r="W37" s="266">
        <f t="shared" si="8"/>
        <v>1489.2352199074085</v>
      </c>
      <c r="X37" s="21">
        <f t="shared" si="9"/>
        <v>4.0800964928970096</v>
      </c>
      <c r="Y37" s="266">
        <f t="shared" si="10"/>
        <v>4</v>
      </c>
      <c r="Z37" s="148">
        <f t="shared" ca="1" si="11"/>
        <v>1</v>
      </c>
      <c r="AA37" s="331">
        <f t="shared" si="12"/>
        <v>2</v>
      </c>
      <c r="AC37"/>
      <c r="AD37"/>
      <c r="AE37"/>
      <c r="AF37"/>
      <c r="AG37"/>
      <c r="AH37"/>
      <c r="AI37"/>
      <c r="AJ37"/>
      <c r="AK37"/>
      <c r="AL37"/>
    </row>
    <row r="38" spans="1:38">
      <c r="A38" s="265">
        <v>39983.08662037037</v>
      </c>
      <c r="B38" s="265">
        <v>41472.321840277778</v>
      </c>
      <c r="C38" s="19" t="s">
        <v>443</v>
      </c>
      <c r="D38" s="19">
        <v>145</v>
      </c>
      <c r="E38" s="19">
        <v>17</v>
      </c>
      <c r="F38" s="19" t="s">
        <v>46</v>
      </c>
      <c r="G38" s="19">
        <v>4</v>
      </c>
      <c r="H38" s="19">
        <v>2</v>
      </c>
      <c r="I38" s="54">
        <v>2.0137930000000002</v>
      </c>
      <c r="J38" s="19">
        <v>0</v>
      </c>
      <c r="K38" s="19">
        <v>0</v>
      </c>
      <c r="L38" s="21">
        <v>0</v>
      </c>
      <c r="M38" s="44">
        <v>0</v>
      </c>
      <c r="N38" s="21"/>
      <c r="O38" s="21">
        <f t="shared" si="2"/>
        <v>0.5</v>
      </c>
      <c r="P38" s="23">
        <f t="shared" si="3"/>
        <v>20</v>
      </c>
      <c r="Q38" s="23">
        <f t="shared" si="4"/>
        <v>0</v>
      </c>
      <c r="R38" s="23">
        <f t="shared" si="5"/>
        <v>20</v>
      </c>
      <c r="S38" s="23">
        <f t="shared" si="6"/>
        <v>1</v>
      </c>
      <c r="T38" s="19"/>
      <c r="U38" s="271">
        <v>39983.08662037037</v>
      </c>
      <c r="V38" s="271">
        <v>41472.321840277778</v>
      </c>
      <c r="W38" s="266">
        <f t="shared" si="8"/>
        <v>1489.2352199074085</v>
      </c>
      <c r="X38" s="21">
        <f t="shared" si="9"/>
        <v>4.0800964928970096</v>
      </c>
      <c r="Y38" s="266">
        <f t="shared" si="10"/>
        <v>4</v>
      </c>
      <c r="Z38" s="148">
        <f t="shared" ca="1" si="11"/>
        <v>1</v>
      </c>
      <c r="AA38" s="331">
        <f t="shared" si="12"/>
        <v>2</v>
      </c>
      <c r="AC38"/>
      <c r="AD38"/>
      <c r="AE38"/>
      <c r="AF38"/>
      <c r="AG38"/>
      <c r="AH38"/>
      <c r="AI38"/>
      <c r="AJ38"/>
      <c r="AK38"/>
      <c r="AL38"/>
    </row>
    <row r="39" spans="1:38">
      <c r="A39" s="265">
        <v>39983.08662037037</v>
      </c>
      <c r="B39" s="265">
        <v>41472.321840277778</v>
      </c>
      <c r="C39" s="19" t="s">
        <v>444</v>
      </c>
      <c r="D39" s="19">
        <v>145</v>
      </c>
      <c r="E39" s="19">
        <v>17</v>
      </c>
      <c r="F39" s="19" t="s">
        <v>46</v>
      </c>
      <c r="G39" s="19">
        <v>6</v>
      </c>
      <c r="H39" s="19">
        <v>6</v>
      </c>
      <c r="I39" s="54">
        <v>6</v>
      </c>
      <c r="J39" s="19">
        <v>0</v>
      </c>
      <c r="K39" s="19">
        <v>0</v>
      </c>
      <c r="L39" s="21">
        <v>0</v>
      </c>
      <c r="M39" s="44">
        <v>0</v>
      </c>
      <c r="N39" s="21"/>
      <c r="O39" s="21">
        <f t="shared" si="2"/>
        <v>1</v>
      </c>
      <c r="P39" s="23">
        <f t="shared" si="3"/>
        <v>20</v>
      </c>
      <c r="Q39" s="23">
        <f t="shared" si="4"/>
        <v>0</v>
      </c>
      <c r="R39" s="23">
        <f t="shared" si="5"/>
        <v>20</v>
      </c>
      <c r="S39" s="23">
        <f t="shared" si="6"/>
        <v>1</v>
      </c>
      <c r="T39" s="19"/>
      <c r="U39" s="271">
        <v>39983.08662037037</v>
      </c>
      <c r="V39" s="271">
        <v>41472.321840277778</v>
      </c>
      <c r="W39" s="266">
        <f t="shared" si="8"/>
        <v>1489.2352199074085</v>
      </c>
      <c r="X39" s="21">
        <f t="shared" si="9"/>
        <v>4.0800964928970096</v>
      </c>
      <c r="Y39" s="266">
        <f t="shared" si="10"/>
        <v>4</v>
      </c>
      <c r="Z39" s="148">
        <f t="shared" ca="1" si="11"/>
        <v>1</v>
      </c>
      <c r="AA39" s="331">
        <f t="shared" si="12"/>
        <v>2</v>
      </c>
      <c r="AC39"/>
      <c r="AD39"/>
      <c r="AE39"/>
      <c r="AF39"/>
      <c r="AG39"/>
      <c r="AH39"/>
      <c r="AI39"/>
      <c r="AJ39"/>
      <c r="AK39"/>
      <c r="AL39"/>
    </row>
    <row r="40" spans="1:38">
      <c r="A40" s="265">
        <v>40246.569687499999</v>
      </c>
      <c r="B40" s="265">
        <v>41472.321840277778</v>
      </c>
      <c r="C40" s="19" t="s">
        <v>445</v>
      </c>
      <c r="D40" s="19">
        <v>144</v>
      </c>
      <c r="E40" s="19">
        <v>23</v>
      </c>
      <c r="F40" s="19" t="s">
        <v>46</v>
      </c>
      <c r="G40" s="19">
        <v>2</v>
      </c>
      <c r="H40" s="19">
        <v>2</v>
      </c>
      <c r="I40" s="54">
        <v>2</v>
      </c>
      <c r="J40" s="19">
        <v>0</v>
      </c>
      <c r="K40" s="19">
        <v>0</v>
      </c>
      <c r="L40" s="21">
        <v>0</v>
      </c>
      <c r="M40" s="44">
        <v>0</v>
      </c>
      <c r="N40" s="21"/>
      <c r="O40" s="21">
        <f t="shared" si="2"/>
        <v>1</v>
      </c>
      <c r="P40" s="23">
        <f t="shared" si="3"/>
        <v>20</v>
      </c>
      <c r="Q40" s="23">
        <f t="shared" si="4"/>
        <v>0</v>
      </c>
      <c r="R40" s="23">
        <f t="shared" si="5"/>
        <v>20</v>
      </c>
      <c r="S40" s="23">
        <f t="shared" si="6"/>
        <v>1</v>
      </c>
      <c r="T40" s="19"/>
      <c r="U40" s="271">
        <v>40246.569687499999</v>
      </c>
      <c r="V40" s="271">
        <v>41472.321840277778</v>
      </c>
      <c r="W40" s="266">
        <f t="shared" si="8"/>
        <v>1225.752152777779</v>
      </c>
      <c r="X40" s="21">
        <f t="shared" si="9"/>
        <v>3.358225076103504</v>
      </c>
      <c r="Y40" s="266">
        <f t="shared" si="10"/>
        <v>3</v>
      </c>
      <c r="Z40" s="148">
        <f t="shared" ca="1" si="11"/>
        <v>0.82307491549520884</v>
      </c>
      <c r="AA40" s="331">
        <f t="shared" si="12"/>
        <v>2</v>
      </c>
      <c r="AC40"/>
      <c r="AD40"/>
      <c r="AE40"/>
      <c r="AF40"/>
      <c r="AG40"/>
      <c r="AH40"/>
      <c r="AI40"/>
      <c r="AJ40"/>
      <c r="AK40"/>
      <c r="AL40"/>
    </row>
    <row r="41" spans="1:38">
      <c r="A41" s="265">
        <v>40246.569687499999</v>
      </c>
      <c r="B41" s="265">
        <v>41472.321840277778</v>
      </c>
      <c r="C41" s="19" t="s">
        <v>446</v>
      </c>
      <c r="D41" s="19">
        <v>144</v>
      </c>
      <c r="E41" s="19">
        <v>23</v>
      </c>
      <c r="F41" s="19" t="s">
        <v>46</v>
      </c>
      <c r="G41" s="19">
        <v>2</v>
      </c>
      <c r="H41" s="19">
        <v>2</v>
      </c>
      <c r="I41" s="54">
        <v>2</v>
      </c>
      <c r="J41" s="19">
        <v>0</v>
      </c>
      <c r="K41" s="19">
        <v>0</v>
      </c>
      <c r="L41" s="21">
        <v>0</v>
      </c>
      <c r="M41" s="44">
        <v>0</v>
      </c>
      <c r="N41" s="21"/>
      <c r="O41" s="21">
        <f t="shared" si="2"/>
        <v>1</v>
      </c>
      <c r="P41" s="23">
        <f t="shared" si="3"/>
        <v>20</v>
      </c>
      <c r="Q41" s="23">
        <f t="shared" si="4"/>
        <v>0</v>
      </c>
      <c r="R41" s="23">
        <f t="shared" si="5"/>
        <v>20</v>
      </c>
      <c r="S41" s="23">
        <f t="shared" si="6"/>
        <v>1</v>
      </c>
      <c r="T41" s="19"/>
      <c r="U41" s="271">
        <v>40246.569687499999</v>
      </c>
      <c r="V41" s="271">
        <v>41472.321840277778</v>
      </c>
      <c r="W41" s="266">
        <f t="shared" si="8"/>
        <v>1225.752152777779</v>
      </c>
      <c r="X41" s="21">
        <f t="shared" si="9"/>
        <v>3.358225076103504</v>
      </c>
      <c r="Y41" s="266">
        <f t="shared" si="10"/>
        <v>3</v>
      </c>
      <c r="Z41" s="148">
        <f t="shared" ca="1" si="11"/>
        <v>0.82307491549520884</v>
      </c>
      <c r="AA41" s="331">
        <f t="shared" si="12"/>
        <v>2</v>
      </c>
      <c r="AB41"/>
      <c r="AC41"/>
      <c r="AD41"/>
      <c r="AE41"/>
      <c r="AF41"/>
      <c r="AG41"/>
      <c r="AH41"/>
      <c r="AI41"/>
      <c r="AJ41"/>
      <c r="AK41"/>
      <c r="AL41"/>
    </row>
    <row r="42" spans="1:38">
      <c r="A42" s="265">
        <v>40246.569687499999</v>
      </c>
      <c r="B42" s="265">
        <v>41472.321840277778</v>
      </c>
      <c r="C42" s="19" t="s">
        <v>447</v>
      </c>
      <c r="D42" s="19">
        <v>144</v>
      </c>
      <c r="E42" s="19">
        <v>23</v>
      </c>
      <c r="F42" s="19" t="s">
        <v>46</v>
      </c>
      <c r="G42" s="19">
        <v>2</v>
      </c>
      <c r="H42" s="19">
        <v>2</v>
      </c>
      <c r="I42" s="54">
        <v>2</v>
      </c>
      <c r="J42" s="19">
        <v>0</v>
      </c>
      <c r="K42" s="19">
        <v>0</v>
      </c>
      <c r="L42" s="21">
        <v>0</v>
      </c>
      <c r="M42" s="44">
        <v>0</v>
      </c>
      <c r="N42" s="21"/>
      <c r="O42" s="21">
        <f t="shared" si="2"/>
        <v>1</v>
      </c>
      <c r="P42" s="23">
        <f t="shared" si="3"/>
        <v>20</v>
      </c>
      <c r="Q42" s="23">
        <f t="shared" si="4"/>
        <v>0</v>
      </c>
      <c r="R42" s="23">
        <f t="shared" si="5"/>
        <v>20</v>
      </c>
      <c r="S42" s="23">
        <f t="shared" si="6"/>
        <v>1</v>
      </c>
      <c r="T42" s="19"/>
      <c r="U42" s="271">
        <v>40246.569687499999</v>
      </c>
      <c r="V42" s="271">
        <v>41472.321840277778</v>
      </c>
      <c r="W42" s="266">
        <f t="shared" si="8"/>
        <v>1225.752152777779</v>
      </c>
      <c r="X42" s="21">
        <f t="shared" si="9"/>
        <v>3.358225076103504</v>
      </c>
      <c r="Y42" s="266">
        <f t="shared" si="10"/>
        <v>3</v>
      </c>
      <c r="Z42" s="148">
        <f t="shared" ca="1" si="11"/>
        <v>0.82307491549520884</v>
      </c>
      <c r="AA42" s="331">
        <f t="shared" si="12"/>
        <v>2</v>
      </c>
      <c r="AB42"/>
      <c r="AC42"/>
      <c r="AD42"/>
      <c r="AE42"/>
      <c r="AF42"/>
      <c r="AG42"/>
      <c r="AH42"/>
      <c r="AI42"/>
      <c r="AJ42"/>
      <c r="AK42"/>
      <c r="AL42"/>
    </row>
    <row r="43" spans="1:38">
      <c r="A43" s="265">
        <v>40246.569687499999</v>
      </c>
      <c r="B43" s="265">
        <v>41472.321840277778</v>
      </c>
      <c r="C43" s="19" t="s">
        <v>448</v>
      </c>
      <c r="D43" s="19">
        <v>144</v>
      </c>
      <c r="E43" s="19">
        <v>23</v>
      </c>
      <c r="F43" s="19" t="s">
        <v>46</v>
      </c>
      <c r="G43" s="19">
        <v>4</v>
      </c>
      <c r="H43" s="19">
        <v>4</v>
      </c>
      <c r="I43" s="54">
        <v>4</v>
      </c>
      <c r="J43" s="19">
        <v>0</v>
      </c>
      <c r="K43" s="19">
        <v>0</v>
      </c>
      <c r="L43" s="21">
        <v>0</v>
      </c>
      <c r="M43" s="44">
        <v>0</v>
      </c>
      <c r="N43" s="21"/>
      <c r="O43" s="21">
        <f t="shared" si="2"/>
        <v>1</v>
      </c>
      <c r="P43" s="23">
        <f t="shared" si="3"/>
        <v>20</v>
      </c>
      <c r="Q43" s="23">
        <f t="shared" si="4"/>
        <v>0</v>
      </c>
      <c r="R43" s="23">
        <f t="shared" si="5"/>
        <v>20</v>
      </c>
      <c r="S43" s="23">
        <f t="shared" si="6"/>
        <v>1</v>
      </c>
      <c r="T43" s="19"/>
      <c r="U43" s="271">
        <v>40246.569687499999</v>
      </c>
      <c r="V43" s="271">
        <v>41472.321840277778</v>
      </c>
      <c r="W43" s="266">
        <f t="shared" si="8"/>
        <v>1225.752152777779</v>
      </c>
      <c r="X43" s="21">
        <f t="shared" si="9"/>
        <v>3.358225076103504</v>
      </c>
      <c r="Y43" s="266">
        <f t="shared" si="10"/>
        <v>3</v>
      </c>
      <c r="Z43" s="148">
        <f t="shared" ca="1" si="11"/>
        <v>0.82307491549520884</v>
      </c>
      <c r="AA43" s="331">
        <f t="shared" si="12"/>
        <v>2</v>
      </c>
      <c r="AB43"/>
      <c r="AC43"/>
      <c r="AD43"/>
      <c r="AE43"/>
      <c r="AF43"/>
      <c r="AG43"/>
      <c r="AH43"/>
      <c r="AI43"/>
      <c r="AJ43"/>
      <c r="AK43"/>
      <c r="AL43"/>
    </row>
    <row r="44" spans="1:38">
      <c r="A44" s="265">
        <v>40246.569687499999</v>
      </c>
      <c r="B44" s="265">
        <v>41472.321840277778</v>
      </c>
      <c r="C44" s="19" t="s">
        <v>449</v>
      </c>
      <c r="D44" s="19">
        <v>144</v>
      </c>
      <c r="E44" s="19">
        <v>23</v>
      </c>
      <c r="F44" s="19" t="s">
        <v>46</v>
      </c>
      <c r="G44" s="19">
        <v>2</v>
      </c>
      <c r="H44" s="19">
        <v>2</v>
      </c>
      <c r="I44" s="54">
        <v>2</v>
      </c>
      <c r="J44" s="19">
        <v>0</v>
      </c>
      <c r="K44" s="19">
        <v>0</v>
      </c>
      <c r="L44" s="21">
        <v>0</v>
      </c>
      <c r="M44" s="44">
        <v>0</v>
      </c>
      <c r="N44" s="21"/>
      <c r="O44" s="21">
        <f t="shared" si="2"/>
        <v>1</v>
      </c>
      <c r="P44" s="23">
        <f t="shared" si="3"/>
        <v>20</v>
      </c>
      <c r="Q44" s="23">
        <f t="shared" si="4"/>
        <v>0</v>
      </c>
      <c r="R44" s="23">
        <f t="shared" si="5"/>
        <v>20</v>
      </c>
      <c r="S44" s="23">
        <f t="shared" si="6"/>
        <v>1</v>
      </c>
      <c r="T44" s="19"/>
      <c r="U44" s="271">
        <v>40246.569687499999</v>
      </c>
      <c r="V44" s="271">
        <v>41472.321840277778</v>
      </c>
      <c r="W44" s="266">
        <f t="shared" si="8"/>
        <v>1225.752152777779</v>
      </c>
      <c r="X44" s="21">
        <f t="shared" si="9"/>
        <v>3.358225076103504</v>
      </c>
      <c r="Y44" s="266">
        <f t="shared" si="10"/>
        <v>3</v>
      </c>
      <c r="Z44" s="148">
        <f t="shared" ca="1" si="11"/>
        <v>0.82307491549520884</v>
      </c>
      <c r="AA44" s="331">
        <f t="shared" si="12"/>
        <v>2</v>
      </c>
      <c r="AB44"/>
      <c r="AC44"/>
      <c r="AD44"/>
      <c r="AE44"/>
      <c r="AF44"/>
      <c r="AG44"/>
      <c r="AH44"/>
      <c r="AI44"/>
      <c r="AJ44"/>
      <c r="AK44"/>
      <c r="AL44"/>
    </row>
    <row r="45" spans="1:38">
      <c r="A45" s="265">
        <v>40246.569687499999</v>
      </c>
      <c r="B45" s="265">
        <v>41472.321840277778</v>
      </c>
      <c r="C45" s="19" t="s">
        <v>450</v>
      </c>
      <c r="D45" s="19">
        <v>144</v>
      </c>
      <c r="E45" s="19">
        <v>23</v>
      </c>
      <c r="F45" s="19" t="s">
        <v>46</v>
      </c>
      <c r="G45" s="19">
        <v>2</v>
      </c>
      <c r="H45" s="19">
        <v>2</v>
      </c>
      <c r="I45" s="54">
        <v>2</v>
      </c>
      <c r="J45" s="19">
        <v>0</v>
      </c>
      <c r="K45" s="19">
        <v>0</v>
      </c>
      <c r="L45" s="21">
        <v>0</v>
      </c>
      <c r="M45" s="44">
        <v>0</v>
      </c>
      <c r="N45" s="21"/>
      <c r="O45" s="21">
        <f t="shared" si="2"/>
        <v>1</v>
      </c>
      <c r="P45" s="23">
        <f t="shared" si="3"/>
        <v>20</v>
      </c>
      <c r="Q45" s="23">
        <f t="shared" si="4"/>
        <v>0</v>
      </c>
      <c r="R45" s="23">
        <f t="shared" si="5"/>
        <v>20</v>
      </c>
      <c r="S45" s="23">
        <f t="shared" si="6"/>
        <v>1</v>
      </c>
      <c r="T45" s="19"/>
      <c r="U45" s="271">
        <v>40246.569687499999</v>
      </c>
      <c r="V45" s="271">
        <v>41472.321840277778</v>
      </c>
      <c r="W45" s="266">
        <f t="shared" si="8"/>
        <v>1225.752152777779</v>
      </c>
      <c r="X45" s="21">
        <f t="shared" si="9"/>
        <v>3.358225076103504</v>
      </c>
      <c r="Y45" s="266">
        <f t="shared" si="10"/>
        <v>3</v>
      </c>
      <c r="Z45" s="148">
        <f t="shared" ca="1" si="11"/>
        <v>0.82307491549520884</v>
      </c>
      <c r="AA45" s="331">
        <f t="shared" si="12"/>
        <v>2</v>
      </c>
      <c r="AB45"/>
      <c r="AC45"/>
      <c r="AD45"/>
      <c r="AE45"/>
      <c r="AF45"/>
      <c r="AG45"/>
      <c r="AH45"/>
      <c r="AI45"/>
      <c r="AJ45"/>
      <c r="AK45"/>
      <c r="AL45"/>
    </row>
    <row r="46" spans="1:38">
      <c r="A46" s="265">
        <v>40246.569687499999</v>
      </c>
      <c r="B46" s="265">
        <v>41472.321840277778</v>
      </c>
      <c r="C46" s="19" t="s">
        <v>451</v>
      </c>
      <c r="D46" s="19">
        <v>144</v>
      </c>
      <c r="E46" s="19">
        <v>23</v>
      </c>
      <c r="F46" s="19" t="s">
        <v>46</v>
      </c>
      <c r="G46" s="19">
        <v>4</v>
      </c>
      <c r="H46" s="19">
        <v>4</v>
      </c>
      <c r="I46" s="54">
        <v>4</v>
      </c>
      <c r="J46" s="19">
        <v>0</v>
      </c>
      <c r="K46" s="19">
        <v>0</v>
      </c>
      <c r="L46" s="21">
        <v>0</v>
      </c>
      <c r="M46" s="44">
        <v>0</v>
      </c>
      <c r="N46" s="21"/>
      <c r="O46" s="21">
        <f t="shared" si="2"/>
        <v>1</v>
      </c>
      <c r="P46" s="23">
        <f t="shared" si="3"/>
        <v>20</v>
      </c>
      <c r="Q46" s="23">
        <f t="shared" si="4"/>
        <v>0</v>
      </c>
      <c r="R46" s="23">
        <f t="shared" si="5"/>
        <v>20</v>
      </c>
      <c r="S46" s="23">
        <f t="shared" si="6"/>
        <v>1</v>
      </c>
      <c r="T46" s="19"/>
      <c r="U46" s="271">
        <v>40246.569687499999</v>
      </c>
      <c r="V46" s="271">
        <v>41472.321840277778</v>
      </c>
      <c r="W46" s="266">
        <f t="shared" si="8"/>
        <v>1225.752152777779</v>
      </c>
      <c r="X46" s="21">
        <f t="shared" si="9"/>
        <v>3.358225076103504</v>
      </c>
      <c r="Y46" s="266">
        <f t="shared" si="10"/>
        <v>3</v>
      </c>
      <c r="Z46" s="148">
        <f t="shared" ca="1" si="11"/>
        <v>0.82307491549520884</v>
      </c>
      <c r="AA46" s="331">
        <f t="shared" si="12"/>
        <v>2</v>
      </c>
      <c r="AB46"/>
      <c r="AC46"/>
      <c r="AD46"/>
      <c r="AE46"/>
      <c r="AF46"/>
      <c r="AG46"/>
      <c r="AH46"/>
      <c r="AI46"/>
      <c r="AJ46"/>
      <c r="AK46"/>
      <c r="AL46"/>
    </row>
    <row r="47" spans="1:38">
      <c r="A47" s="265">
        <v>40660.628310185188</v>
      </c>
      <c r="B47" s="265">
        <v>41472.321840277778</v>
      </c>
      <c r="C47" s="19" t="s">
        <v>452</v>
      </c>
      <c r="D47" s="19">
        <v>132</v>
      </c>
      <c r="E47" s="19">
        <v>35</v>
      </c>
      <c r="F47" s="19" t="s">
        <v>46</v>
      </c>
      <c r="G47" s="19">
        <v>3</v>
      </c>
      <c r="H47" s="19">
        <v>3</v>
      </c>
      <c r="I47" s="54">
        <v>3</v>
      </c>
      <c r="J47" s="19">
        <v>0</v>
      </c>
      <c r="K47" s="19">
        <v>0</v>
      </c>
      <c r="L47" s="21">
        <v>0</v>
      </c>
      <c r="M47" s="44">
        <v>0</v>
      </c>
      <c r="N47" s="21"/>
      <c r="O47" s="21">
        <f t="shared" si="2"/>
        <v>1</v>
      </c>
      <c r="P47" s="23">
        <f t="shared" si="3"/>
        <v>20</v>
      </c>
      <c r="Q47" s="23">
        <f t="shared" si="4"/>
        <v>0</v>
      </c>
      <c r="R47" s="23">
        <f t="shared" si="5"/>
        <v>20</v>
      </c>
      <c r="S47" s="23">
        <f t="shared" si="6"/>
        <v>3</v>
      </c>
      <c r="T47" s="19"/>
      <c r="U47" s="271">
        <v>40660.628310185188</v>
      </c>
      <c r="V47" s="271">
        <v>41472.321840277778</v>
      </c>
      <c r="W47" s="266">
        <f t="shared" si="8"/>
        <v>811.69353009259066</v>
      </c>
      <c r="X47" s="21">
        <f t="shared" si="9"/>
        <v>2.2238178906646318</v>
      </c>
      <c r="Y47" s="266">
        <f t="shared" si="10"/>
        <v>2</v>
      </c>
      <c r="Z47" s="148">
        <f t="shared" ca="1" si="11"/>
        <v>0.54504051424667266</v>
      </c>
      <c r="AA47" s="331">
        <f t="shared" si="12"/>
        <v>2</v>
      </c>
      <c r="AB47"/>
      <c r="AC47"/>
      <c r="AD47"/>
      <c r="AE47"/>
      <c r="AF47"/>
      <c r="AG47"/>
      <c r="AH47"/>
      <c r="AI47"/>
      <c r="AJ47"/>
      <c r="AK47"/>
      <c r="AL47"/>
    </row>
    <row r="48" spans="1:38">
      <c r="A48" s="265">
        <v>40660.628310185188</v>
      </c>
      <c r="B48" s="265">
        <v>41472.321840277778</v>
      </c>
      <c r="C48" s="19" t="s">
        <v>453</v>
      </c>
      <c r="D48" s="19">
        <v>132</v>
      </c>
      <c r="E48" s="19">
        <v>35</v>
      </c>
      <c r="F48" s="19" t="s">
        <v>46</v>
      </c>
      <c r="G48" s="19">
        <v>3</v>
      </c>
      <c r="H48" s="19">
        <v>3</v>
      </c>
      <c r="I48" s="54">
        <v>3</v>
      </c>
      <c r="J48" s="19">
        <v>0</v>
      </c>
      <c r="K48" s="19">
        <v>0</v>
      </c>
      <c r="L48" s="21">
        <v>0</v>
      </c>
      <c r="M48" s="44">
        <v>0</v>
      </c>
      <c r="N48" s="21"/>
      <c r="O48" s="21">
        <f t="shared" si="2"/>
        <v>1</v>
      </c>
      <c r="P48" s="23">
        <f t="shared" si="3"/>
        <v>20</v>
      </c>
      <c r="Q48" s="23">
        <f t="shared" si="4"/>
        <v>0</v>
      </c>
      <c r="R48" s="23">
        <f t="shared" si="5"/>
        <v>20</v>
      </c>
      <c r="S48" s="23">
        <f t="shared" si="6"/>
        <v>3</v>
      </c>
      <c r="T48" s="19"/>
      <c r="U48" s="271">
        <v>40660.628310185188</v>
      </c>
      <c r="V48" s="271">
        <v>41472.321840277778</v>
      </c>
      <c r="W48" s="266">
        <f t="shared" si="8"/>
        <v>811.69353009259066</v>
      </c>
      <c r="X48" s="21">
        <f t="shared" si="9"/>
        <v>2.2238178906646318</v>
      </c>
      <c r="Y48" s="266">
        <f t="shared" si="10"/>
        <v>2</v>
      </c>
      <c r="Z48" s="148">
        <f t="shared" ca="1" si="11"/>
        <v>0.54504051424667266</v>
      </c>
      <c r="AA48" s="331">
        <f t="shared" si="12"/>
        <v>2</v>
      </c>
      <c r="AB48"/>
      <c r="AC48"/>
      <c r="AD48"/>
      <c r="AE48"/>
      <c r="AF48"/>
      <c r="AG48"/>
      <c r="AH48"/>
      <c r="AI48"/>
      <c r="AJ48"/>
      <c r="AK48"/>
      <c r="AL48"/>
    </row>
    <row r="49" spans="1:38">
      <c r="A49" s="265">
        <v>40660.628310185188</v>
      </c>
      <c r="B49" s="265">
        <v>41472.321840277778</v>
      </c>
      <c r="C49" s="19" t="s">
        <v>454</v>
      </c>
      <c r="D49" s="19">
        <v>132</v>
      </c>
      <c r="E49" s="19">
        <v>35</v>
      </c>
      <c r="F49" s="19" t="s">
        <v>46</v>
      </c>
      <c r="G49" s="19">
        <v>2</v>
      </c>
      <c r="H49" s="19">
        <v>2</v>
      </c>
      <c r="I49" s="54">
        <v>2</v>
      </c>
      <c r="J49" s="19">
        <v>0</v>
      </c>
      <c r="K49" s="19">
        <v>0</v>
      </c>
      <c r="L49" s="21">
        <v>0</v>
      </c>
      <c r="M49" s="44">
        <v>0</v>
      </c>
      <c r="N49" s="21"/>
      <c r="O49" s="21">
        <f t="shared" si="2"/>
        <v>1</v>
      </c>
      <c r="P49" s="23">
        <f t="shared" si="3"/>
        <v>20</v>
      </c>
      <c r="Q49" s="23">
        <f t="shared" si="4"/>
        <v>0</v>
      </c>
      <c r="R49" s="23">
        <f t="shared" si="5"/>
        <v>20</v>
      </c>
      <c r="S49" s="23">
        <f t="shared" si="6"/>
        <v>3</v>
      </c>
      <c r="T49" s="19"/>
      <c r="U49" s="271">
        <v>40660.628310185188</v>
      </c>
      <c r="V49" s="271">
        <v>41472.321840277778</v>
      </c>
      <c r="W49" s="266">
        <f t="shared" si="8"/>
        <v>811.69353009259066</v>
      </c>
      <c r="X49" s="21">
        <f t="shared" si="9"/>
        <v>2.2238178906646318</v>
      </c>
      <c r="Y49" s="266">
        <f t="shared" si="10"/>
        <v>2</v>
      </c>
      <c r="Z49" s="148">
        <f t="shared" ca="1" si="11"/>
        <v>0.54504051424667266</v>
      </c>
      <c r="AA49" s="331">
        <f t="shared" si="12"/>
        <v>2</v>
      </c>
      <c r="AB49"/>
      <c r="AC49"/>
      <c r="AD49"/>
      <c r="AE49"/>
      <c r="AF49"/>
      <c r="AG49"/>
      <c r="AH49"/>
      <c r="AI49"/>
      <c r="AJ49"/>
      <c r="AK49"/>
      <c r="AL49"/>
    </row>
    <row r="50" spans="1:38">
      <c r="A50" s="265">
        <v>40660.628310185188</v>
      </c>
      <c r="B50" s="265">
        <v>41472.321840277778</v>
      </c>
      <c r="C50" s="19" t="s">
        <v>455</v>
      </c>
      <c r="D50" s="19">
        <v>132</v>
      </c>
      <c r="E50" s="19">
        <v>35</v>
      </c>
      <c r="F50" s="19" t="s">
        <v>46</v>
      </c>
      <c r="G50" s="19">
        <v>3</v>
      </c>
      <c r="H50" s="19">
        <v>3</v>
      </c>
      <c r="I50" s="54">
        <v>3</v>
      </c>
      <c r="J50" s="19">
        <v>0</v>
      </c>
      <c r="K50" s="19">
        <v>0</v>
      </c>
      <c r="L50" s="21">
        <v>0</v>
      </c>
      <c r="M50" s="44">
        <v>0</v>
      </c>
      <c r="N50" s="21"/>
      <c r="O50" s="21">
        <f t="shared" si="2"/>
        <v>1</v>
      </c>
      <c r="P50" s="23">
        <f t="shared" si="3"/>
        <v>20</v>
      </c>
      <c r="Q50" s="23">
        <f t="shared" si="4"/>
        <v>0</v>
      </c>
      <c r="R50" s="23">
        <f t="shared" si="5"/>
        <v>20</v>
      </c>
      <c r="S50" s="23">
        <f t="shared" si="6"/>
        <v>3</v>
      </c>
      <c r="T50" s="19"/>
      <c r="U50" s="271">
        <v>40660.628310185188</v>
      </c>
      <c r="V50" s="271">
        <v>41472.321840277778</v>
      </c>
      <c r="W50" s="266">
        <f t="shared" si="8"/>
        <v>811.69353009259066</v>
      </c>
      <c r="X50" s="21">
        <f t="shared" si="9"/>
        <v>2.2238178906646318</v>
      </c>
      <c r="Y50" s="266">
        <f t="shared" si="10"/>
        <v>2</v>
      </c>
      <c r="Z50" s="148">
        <f t="shared" ca="1" si="11"/>
        <v>0.54504051424667266</v>
      </c>
      <c r="AA50" s="331">
        <f t="shared" si="12"/>
        <v>2</v>
      </c>
      <c r="AB50"/>
      <c r="AC50"/>
      <c r="AD50"/>
      <c r="AE50"/>
      <c r="AF50"/>
      <c r="AG50"/>
      <c r="AH50"/>
      <c r="AI50"/>
      <c r="AJ50"/>
      <c r="AK50"/>
      <c r="AL50"/>
    </row>
    <row r="51" spans="1:38">
      <c r="A51" s="265">
        <v>40660.628310185188</v>
      </c>
      <c r="B51" s="265">
        <v>41472.321840277778</v>
      </c>
      <c r="C51" s="19" t="s">
        <v>456</v>
      </c>
      <c r="D51" s="19">
        <v>132</v>
      </c>
      <c r="E51" s="19">
        <v>35</v>
      </c>
      <c r="F51" s="19" t="s">
        <v>46</v>
      </c>
      <c r="G51" s="19">
        <v>4</v>
      </c>
      <c r="H51" s="19">
        <v>4</v>
      </c>
      <c r="I51" s="54">
        <v>4</v>
      </c>
      <c r="J51" s="19">
        <v>0</v>
      </c>
      <c r="K51" s="19">
        <v>0</v>
      </c>
      <c r="L51" s="21">
        <v>0</v>
      </c>
      <c r="M51" s="44">
        <v>0</v>
      </c>
      <c r="N51" s="21"/>
      <c r="O51" s="21">
        <f t="shared" si="2"/>
        <v>1</v>
      </c>
      <c r="P51" s="23">
        <f t="shared" si="3"/>
        <v>20</v>
      </c>
      <c r="Q51" s="23">
        <f t="shared" si="4"/>
        <v>0</v>
      </c>
      <c r="R51" s="23">
        <f t="shared" si="5"/>
        <v>20</v>
      </c>
      <c r="S51" s="23">
        <f t="shared" si="6"/>
        <v>3</v>
      </c>
      <c r="T51" s="19"/>
      <c r="U51" s="271">
        <v>40660.628310185188</v>
      </c>
      <c r="V51" s="271">
        <v>41472.321840277778</v>
      </c>
      <c r="W51" s="266">
        <f t="shared" si="8"/>
        <v>811.69353009259066</v>
      </c>
      <c r="X51" s="21">
        <f t="shared" si="9"/>
        <v>2.2238178906646318</v>
      </c>
      <c r="Y51" s="266">
        <f t="shared" si="10"/>
        <v>2</v>
      </c>
      <c r="Z51" s="148">
        <f t="shared" ca="1" si="11"/>
        <v>0.54504051424667266</v>
      </c>
      <c r="AA51" s="331">
        <f t="shared" si="12"/>
        <v>2</v>
      </c>
      <c r="AB51"/>
      <c r="AC51"/>
      <c r="AD51"/>
      <c r="AE51"/>
      <c r="AG51"/>
      <c r="AH51"/>
      <c r="AI51"/>
      <c r="AJ51"/>
      <c r="AK51"/>
      <c r="AL51"/>
    </row>
    <row r="52" spans="1:38">
      <c r="A52" s="265">
        <v>40660.628310185188</v>
      </c>
      <c r="B52" s="265">
        <v>41472.321840277778</v>
      </c>
      <c r="C52" s="19" t="s">
        <v>457</v>
      </c>
      <c r="D52" s="19">
        <v>132</v>
      </c>
      <c r="E52" s="19">
        <v>35</v>
      </c>
      <c r="F52" s="19" t="s">
        <v>46</v>
      </c>
      <c r="G52" s="19">
        <v>3</v>
      </c>
      <c r="H52" s="19">
        <v>3</v>
      </c>
      <c r="I52" s="54">
        <v>3</v>
      </c>
      <c r="J52" s="19">
        <v>0</v>
      </c>
      <c r="K52" s="19">
        <v>0</v>
      </c>
      <c r="L52" s="21">
        <v>0</v>
      </c>
      <c r="M52" s="44">
        <v>0</v>
      </c>
      <c r="N52" s="21"/>
      <c r="O52" s="21">
        <f t="shared" si="2"/>
        <v>1</v>
      </c>
      <c r="P52" s="23">
        <f t="shared" si="3"/>
        <v>20</v>
      </c>
      <c r="Q52" s="23">
        <f t="shared" si="4"/>
        <v>0</v>
      </c>
      <c r="R52" s="23">
        <f t="shared" si="5"/>
        <v>20</v>
      </c>
      <c r="S52" s="23">
        <f t="shared" si="6"/>
        <v>3</v>
      </c>
      <c r="T52" s="19"/>
      <c r="U52" s="271">
        <v>40660.628310185188</v>
      </c>
      <c r="V52" s="271">
        <v>41472.321840277778</v>
      </c>
      <c r="W52" s="266">
        <f t="shared" si="8"/>
        <v>811.69353009259066</v>
      </c>
      <c r="X52" s="21">
        <f t="shared" si="9"/>
        <v>2.2238178906646318</v>
      </c>
      <c r="Y52" s="266">
        <f t="shared" si="10"/>
        <v>2</v>
      </c>
      <c r="Z52" s="148">
        <f t="shared" ca="1" si="11"/>
        <v>0.54504051424667266</v>
      </c>
      <c r="AA52" s="331">
        <f t="shared" si="12"/>
        <v>2</v>
      </c>
      <c r="AB52"/>
      <c r="AC52"/>
      <c r="AD52"/>
      <c r="AE52"/>
      <c r="AG52"/>
      <c r="AH52"/>
      <c r="AI52"/>
      <c r="AJ52"/>
      <c r="AK52"/>
      <c r="AL52"/>
    </row>
    <row r="53" spans="1:38">
      <c r="A53" s="265">
        <v>40660.628310185188</v>
      </c>
      <c r="B53" s="265">
        <v>41472.321840277778</v>
      </c>
      <c r="C53" s="19" t="s">
        <v>458</v>
      </c>
      <c r="D53" s="19">
        <v>132</v>
      </c>
      <c r="E53" s="19">
        <v>35</v>
      </c>
      <c r="F53" s="19" t="s">
        <v>46</v>
      </c>
      <c r="G53" s="19">
        <v>3</v>
      </c>
      <c r="H53" s="19">
        <v>3</v>
      </c>
      <c r="I53" s="54">
        <v>3</v>
      </c>
      <c r="J53" s="19">
        <v>0</v>
      </c>
      <c r="K53" s="19">
        <v>0</v>
      </c>
      <c r="L53" s="21">
        <v>0</v>
      </c>
      <c r="M53" s="44">
        <v>0</v>
      </c>
      <c r="N53" s="21"/>
      <c r="O53" s="21">
        <f t="shared" si="2"/>
        <v>1</v>
      </c>
      <c r="P53" s="23">
        <f t="shared" si="3"/>
        <v>20</v>
      </c>
      <c r="Q53" s="23">
        <f t="shared" si="4"/>
        <v>0</v>
      </c>
      <c r="R53" s="23">
        <f t="shared" si="5"/>
        <v>20</v>
      </c>
      <c r="S53" s="23">
        <f t="shared" si="6"/>
        <v>3</v>
      </c>
      <c r="T53" s="19"/>
      <c r="U53" s="271">
        <v>40660.628310185188</v>
      </c>
      <c r="V53" s="271">
        <v>41472.321840277778</v>
      </c>
      <c r="W53" s="266">
        <f t="shared" si="8"/>
        <v>811.69353009259066</v>
      </c>
      <c r="X53" s="21">
        <f t="shared" si="9"/>
        <v>2.2238178906646318</v>
      </c>
      <c r="Y53" s="266">
        <f t="shared" si="10"/>
        <v>2</v>
      </c>
      <c r="Z53" s="148">
        <f t="shared" ca="1" si="11"/>
        <v>0.54504051424667266</v>
      </c>
      <c r="AA53" s="331">
        <f t="shared" si="12"/>
        <v>2</v>
      </c>
      <c r="AB53"/>
      <c r="AC53"/>
      <c r="AD53"/>
      <c r="AE53"/>
      <c r="AG53"/>
      <c r="AH53"/>
      <c r="AJ53"/>
      <c r="AK53"/>
    </row>
    <row r="54" spans="1:38">
      <c r="A54" s="265">
        <v>40660.628310185188</v>
      </c>
      <c r="B54" s="265">
        <v>41472.321840277778</v>
      </c>
      <c r="C54" s="19" t="s">
        <v>459</v>
      </c>
      <c r="D54" s="19">
        <v>132</v>
      </c>
      <c r="E54" s="19">
        <v>35</v>
      </c>
      <c r="F54" s="19" t="s">
        <v>46</v>
      </c>
      <c r="G54" s="19">
        <v>2</v>
      </c>
      <c r="H54" s="19">
        <v>2</v>
      </c>
      <c r="I54" s="54">
        <v>2</v>
      </c>
      <c r="J54" s="19">
        <v>0</v>
      </c>
      <c r="K54" s="19">
        <v>0</v>
      </c>
      <c r="L54" s="21">
        <v>0</v>
      </c>
      <c r="M54" s="44">
        <v>0</v>
      </c>
      <c r="N54" s="21"/>
      <c r="O54" s="21">
        <f t="shared" si="2"/>
        <v>1</v>
      </c>
      <c r="P54" s="23">
        <f t="shared" si="3"/>
        <v>20</v>
      </c>
      <c r="Q54" s="23">
        <f t="shared" si="4"/>
        <v>0</v>
      </c>
      <c r="R54" s="23">
        <f t="shared" si="5"/>
        <v>20</v>
      </c>
      <c r="S54" s="23">
        <f t="shared" si="6"/>
        <v>3</v>
      </c>
      <c r="T54" s="19"/>
      <c r="U54" s="271">
        <v>40660.628310185188</v>
      </c>
      <c r="V54" s="271">
        <v>41472.321840277778</v>
      </c>
      <c r="W54" s="266">
        <f t="shared" si="8"/>
        <v>811.69353009259066</v>
      </c>
      <c r="X54" s="21">
        <f t="shared" si="9"/>
        <v>2.2238178906646318</v>
      </c>
      <c r="Y54" s="266">
        <f t="shared" si="10"/>
        <v>2</v>
      </c>
      <c r="Z54" s="148">
        <f t="shared" ca="1" si="11"/>
        <v>0.54504051424667266</v>
      </c>
      <c r="AA54" s="331">
        <f t="shared" si="12"/>
        <v>2</v>
      </c>
      <c r="AB54"/>
      <c r="AC54"/>
      <c r="AD54"/>
      <c r="AE54"/>
      <c r="AG54"/>
      <c r="AH54"/>
    </row>
    <row r="55" spans="1:38">
      <c r="A55" s="265">
        <v>40660.628310185188</v>
      </c>
      <c r="B55" s="265">
        <v>41472.321840277778</v>
      </c>
      <c r="C55" s="19" t="s">
        <v>460</v>
      </c>
      <c r="D55" s="19">
        <v>132</v>
      </c>
      <c r="E55" s="19">
        <v>35</v>
      </c>
      <c r="F55" s="19" t="s">
        <v>46</v>
      </c>
      <c r="G55" s="19">
        <v>4</v>
      </c>
      <c r="H55" s="19">
        <v>4</v>
      </c>
      <c r="I55" s="54">
        <v>4</v>
      </c>
      <c r="J55" s="19">
        <v>0</v>
      </c>
      <c r="K55" s="19">
        <v>0</v>
      </c>
      <c r="L55" s="21">
        <v>0</v>
      </c>
      <c r="M55" s="44">
        <v>0</v>
      </c>
      <c r="N55" s="21"/>
      <c r="O55" s="21">
        <f t="shared" si="2"/>
        <v>1</v>
      </c>
      <c r="P55" s="23">
        <f t="shared" si="3"/>
        <v>20</v>
      </c>
      <c r="Q55" s="23">
        <f t="shared" si="4"/>
        <v>0</v>
      </c>
      <c r="R55" s="23">
        <f t="shared" si="5"/>
        <v>20</v>
      </c>
      <c r="S55" s="23">
        <f t="shared" si="6"/>
        <v>3</v>
      </c>
      <c r="T55" s="19"/>
      <c r="U55" s="271">
        <v>40660.628310185188</v>
      </c>
      <c r="V55" s="271">
        <v>41472.321840277778</v>
      </c>
      <c r="W55" s="266">
        <f t="shared" si="8"/>
        <v>811.69353009259066</v>
      </c>
      <c r="X55" s="21">
        <f t="shared" si="9"/>
        <v>2.2238178906646318</v>
      </c>
      <c r="Y55" s="266">
        <f t="shared" si="10"/>
        <v>2</v>
      </c>
      <c r="Z55" s="148">
        <f t="shared" ca="1" si="11"/>
        <v>0.54504051424667266</v>
      </c>
      <c r="AA55" s="331">
        <f t="shared" si="12"/>
        <v>2</v>
      </c>
      <c r="AB55"/>
      <c r="AC55"/>
      <c r="AD55"/>
      <c r="AE55"/>
    </row>
    <row r="56" spans="1:38">
      <c r="A56" s="265">
        <v>40660.628310185188</v>
      </c>
      <c r="B56" s="265">
        <v>41472.321840277778</v>
      </c>
      <c r="C56" s="19" t="s">
        <v>461</v>
      </c>
      <c r="D56" s="19">
        <v>132</v>
      </c>
      <c r="E56" s="19">
        <v>35</v>
      </c>
      <c r="F56" s="19" t="s">
        <v>46</v>
      </c>
      <c r="G56" s="19">
        <v>3</v>
      </c>
      <c r="H56" s="19">
        <v>3</v>
      </c>
      <c r="I56" s="54">
        <v>3</v>
      </c>
      <c r="J56" s="19">
        <v>0</v>
      </c>
      <c r="K56" s="19">
        <v>0</v>
      </c>
      <c r="L56" s="21">
        <v>0</v>
      </c>
      <c r="M56" s="44">
        <v>0</v>
      </c>
      <c r="N56" s="21"/>
      <c r="O56" s="21">
        <f t="shared" si="2"/>
        <v>1</v>
      </c>
      <c r="P56" s="23">
        <f t="shared" si="3"/>
        <v>20</v>
      </c>
      <c r="Q56" s="23">
        <f t="shared" si="4"/>
        <v>0</v>
      </c>
      <c r="R56" s="23">
        <f t="shared" si="5"/>
        <v>20</v>
      </c>
      <c r="S56" s="23">
        <f t="shared" si="6"/>
        <v>3</v>
      </c>
      <c r="T56" s="19"/>
      <c r="U56" s="271">
        <v>40660.628310185188</v>
      </c>
      <c r="V56" s="271">
        <v>41472.321840277778</v>
      </c>
      <c r="W56" s="266">
        <f t="shared" si="8"/>
        <v>811.69353009259066</v>
      </c>
      <c r="X56" s="21">
        <f t="shared" si="9"/>
        <v>2.2238178906646318</v>
      </c>
      <c r="Y56" s="266">
        <f t="shared" si="10"/>
        <v>2</v>
      </c>
      <c r="Z56" s="148">
        <f t="shared" ca="1" si="11"/>
        <v>0.54504051424667266</v>
      </c>
      <c r="AA56" s="331">
        <f t="shared" si="12"/>
        <v>2</v>
      </c>
      <c r="AB56"/>
      <c r="AC56"/>
      <c r="AD56"/>
      <c r="AE56"/>
    </row>
    <row r="57" spans="1:38">
      <c r="A57" s="265">
        <v>40660.628310185188</v>
      </c>
      <c r="B57" s="265">
        <v>41472.321840277778</v>
      </c>
      <c r="C57" s="19" t="s">
        <v>462</v>
      </c>
      <c r="D57" s="19">
        <v>132</v>
      </c>
      <c r="E57" s="19">
        <v>35</v>
      </c>
      <c r="F57" s="19" t="s">
        <v>46</v>
      </c>
      <c r="G57" s="19">
        <v>3</v>
      </c>
      <c r="H57" s="19">
        <v>3</v>
      </c>
      <c r="I57" s="54">
        <v>3</v>
      </c>
      <c r="J57" s="19">
        <v>0</v>
      </c>
      <c r="K57" s="19">
        <v>0</v>
      </c>
      <c r="L57" s="21">
        <v>0</v>
      </c>
      <c r="M57" s="44">
        <v>0</v>
      </c>
      <c r="N57" s="21"/>
      <c r="O57" s="21">
        <f t="shared" si="2"/>
        <v>1</v>
      </c>
      <c r="P57" s="23">
        <f t="shared" si="3"/>
        <v>20</v>
      </c>
      <c r="Q57" s="23">
        <f t="shared" si="4"/>
        <v>0</v>
      </c>
      <c r="R57" s="23">
        <f t="shared" si="5"/>
        <v>20</v>
      </c>
      <c r="S57" s="23">
        <f t="shared" si="6"/>
        <v>3</v>
      </c>
      <c r="T57" s="19"/>
      <c r="U57" s="271">
        <v>40660.628310185188</v>
      </c>
      <c r="V57" s="271">
        <v>41472.321840277778</v>
      </c>
      <c r="W57" s="266">
        <f t="shared" si="8"/>
        <v>811.69353009259066</v>
      </c>
      <c r="X57" s="21">
        <f t="shared" si="9"/>
        <v>2.2238178906646318</v>
      </c>
      <c r="Y57" s="266">
        <f t="shared" si="10"/>
        <v>2</v>
      </c>
      <c r="Z57" s="148">
        <f t="shared" ca="1" si="11"/>
        <v>0.54504051424667266</v>
      </c>
      <c r="AA57" s="331">
        <f t="shared" si="12"/>
        <v>2</v>
      </c>
    </row>
    <row r="58" spans="1:38">
      <c r="A58" s="265">
        <v>40660.628310185188</v>
      </c>
      <c r="B58" s="265">
        <v>41472.321840277778</v>
      </c>
      <c r="C58" s="19" t="s">
        <v>463</v>
      </c>
      <c r="D58" s="19">
        <v>132</v>
      </c>
      <c r="E58" s="19">
        <v>35</v>
      </c>
      <c r="F58" s="19" t="s">
        <v>46</v>
      </c>
      <c r="G58" s="19">
        <v>4</v>
      </c>
      <c r="H58" s="19">
        <v>4</v>
      </c>
      <c r="I58" s="54">
        <v>4</v>
      </c>
      <c r="J58" s="19">
        <v>0</v>
      </c>
      <c r="K58" s="19">
        <v>0</v>
      </c>
      <c r="L58" s="21">
        <v>0</v>
      </c>
      <c r="M58" s="44">
        <v>0</v>
      </c>
      <c r="N58" s="21"/>
      <c r="O58" s="21">
        <f t="shared" si="2"/>
        <v>1</v>
      </c>
      <c r="P58" s="23">
        <f t="shared" si="3"/>
        <v>20</v>
      </c>
      <c r="Q58" s="23">
        <f t="shared" si="4"/>
        <v>0</v>
      </c>
      <c r="R58" s="23">
        <f t="shared" si="5"/>
        <v>20</v>
      </c>
      <c r="S58" s="23">
        <f t="shared" si="6"/>
        <v>3</v>
      </c>
      <c r="T58" s="19"/>
      <c r="U58" s="271">
        <v>40660.628310185188</v>
      </c>
      <c r="V58" s="271">
        <v>41472.321840277778</v>
      </c>
      <c r="W58" s="266">
        <f t="shared" si="8"/>
        <v>811.69353009259066</v>
      </c>
      <c r="X58" s="21">
        <f t="shared" si="9"/>
        <v>2.2238178906646318</v>
      </c>
      <c r="Y58" s="266">
        <f t="shared" si="10"/>
        <v>2</v>
      </c>
      <c r="Z58" s="148">
        <f t="shared" ca="1" si="11"/>
        <v>0.54504051424667266</v>
      </c>
      <c r="AA58" s="331">
        <f t="shared" si="12"/>
        <v>2</v>
      </c>
      <c r="AB58"/>
      <c r="AC58"/>
      <c r="AD58"/>
      <c r="AE58"/>
      <c r="AF58"/>
      <c r="AG58"/>
      <c r="AH58"/>
      <c r="AI58"/>
    </row>
    <row r="59" spans="1:38">
      <c r="A59" s="265">
        <v>40660.628310185188</v>
      </c>
      <c r="B59" s="265">
        <v>41472.321840277778</v>
      </c>
      <c r="C59" s="19" t="s">
        <v>464</v>
      </c>
      <c r="D59" s="19">
        <v>132</v>
      </c>
      <c r="E59" s="19">
        <v>35</v>
      </c>
      <c r="F59" s="19" t="s">
        <v>46</v>
      </c>
      <c r="G59" s="19">
        <v>4</v>
      </c>
      <c r="H59" s="19">
        <v>4</v>
      </c>
      <c r="I59" s="54">
        <v>4</v>
      </c>
      <c r="J59" s="19">
        <v>0</v>
      </c>
      <c r="K59" s="19">
        <v>0</v>
      </c>
      <c r="L59" s="21">
        <v>0</v>
      </c>
      <c r="M59" s="44">
        <v>0</v>
      </c>
      <c r="N59" s="21"/>
      <c r="O59" s="21">
        <f t="shared" si="2"/>
        <v>1</v>
      </c>
      <c r="P59" s="23">
        <f t="shared" si="3"/>
        <v>20</v>
      </c>
      <c r="Q59" s="23">
        <f t="shared" si="4"/>
        <v>0</v>
      </c>
      <c r="R59" s="23">
        <f t="shared" si="5"/>
        <v>20</v>
      </c>
      <c r="S59" s="23">
        <f t="shared" si="6"/>
        <v>3</v>
      </c>
      <c r="T59" s="19"/>
      <c r="U59" s="271">
        <v>40660.628310185188</v>
      </c>
      <c r="V59" s="271">
        <v>41472.321840277778</v>
      </c>
      <c r="W59" s="266">
        <f t="shared" si="8"/>
        <v>811.69353009259066</v>
      </c>
      <c r="X59" s="21">
        <f t="shared" si="9"/>
        <v>2.2238178906646318</v>
      </c>
      <c r="Y59" s="266">
        <f t="shared" si="10"/>
        <v>2</v>
      </c>
      <c r="Z59" s="148">
        <f t="shared" ca="1" si="11"/>
        <v>0.54504051424667266</v>
      </c>
      <c r="AA59" s="331">
        <f t="shared" si="12"/>
        <v>2</v>
      </c>
      <c r="AB59"/>
      <c r="AC59"/>
      <c r="AD59"/>
      <c r="AE59"/>
      <c r="AF59"/>
      <c r="AG59"/>
      <c r="AH59"/>
      <c r="AI59"/>
    </row>
    <row r="60" spans="1:38">
      <c r="A60" s="265">
        <v>40660.628310185188</v>
      </c>
      <c r="B60" s="265">
        <v>41472.321840277778</v>
      </c>
      <c r="C60" s="19" t="s">
        <v>465</v>
      </c>
      <c r="D60" s="19">
        <v>132</v>
      </c>
      <c r="E60" s="19">
        <v>35</v>
      </c>
      <c r="F60" s="19" t="s">
        <v>46</v>
      </c>
      <c r="G60" s="19">
        <v>3</v>
      </c>
      <c r="H60" s="19">
        <v>3</v>
      </c>
      <c r="I60" s="54">
        <v>3</v>
      </c>
      <c r="J60" s="19">
        <v>0</v>
      </c>
      <c r="K60" s="19">
        <v>0</v>
      </c>
      <c r="L60" s="21">
        <v>0</v>
      </c>
      <c r="M60" s="44">
        <v>0</v>
      </c>
      <c r="N60" s="21"/>
      <c r="O60" s="21">
        <f t="shared" si="2"/>
        <v>1</v>
      </c>
      <c r="P60" s="23">
        <f t="shared" si="3"/>
        <v>20</v>
      </c>
      <c r="Q60" s="23">
        <f t="shared" si="4"/>
        <v>0</v>
      </c>
      <c r="R60" s="23">
        <f t="shared" si="5"/>
        <v>20</v>
      </c>
      <c r="S60" s="23">
        <f t="shared" si="6"/>
        <v>3</v>
      </c>
      <c r="T60" s="19"/>
      <c r="U60" s="271">
        <v>40660.628310185188</v>
      </c>
      <c r="V60" s="271">
        <v>41472.321840277778</v>
      </c>
      <c r="W60" s="266">
        <f t="shared" si="8"/>
        <v>811.69353009259066</v>
      </c>
      <c r="X60" s="21">
        <f t="shared" si="9"/>
        <v>2.2238178906646318</v>
      </c>
      <c r="Y60" s="266">
        <f t="shared" si="10"/>
        <v>2</v>
      </c>
      <c r="Z60" s="148">
        <f t="shared" ca="1" si="11"/>
        <v>0.54504051424667266</v>
      </c>
      <c r="AA60" s="331">
        <f t="shared" si="12"/>
        <v>2</v>
      </c>
      <c r="AB60"/>
      <c r="AC60"/>
      <c r="AD60"/>
      <c r="AE60"/>
      <c r="AF60"/>
      <c r="AG60"/>
      <c r="AH60"/>
      <c r="AI60"/>
    </row>
    <row r="61" spans="1:38">
      <c r="A61" s="265">
        <v>40660.628310185188</v>
      </c>
      <c r="B61" s="265">
        <v>41472.321840277778</v>
      </c>
      <c r="C61" s="19" t="s">
        <v>466</v>
      </c>
      <c r="D61" s="19">
        <v>132</v>
      </c>
      <c r="E61" s="19">
        <v>35</v>
      </c>
      <c r="F61" s="19" t="s">
        <v>46</v>
      </c>
      <c r="G61" s="19">
        <v>3</v>
      </c>
      <c r="H61" s="19">
        <v>3</v>
      </c>
      <c r="I61" s="54">
        <v>3</v>
      </c>
      <c r="J61" s="19">
        <v>0</v>
      </c>
      <c r="K61" s="19">
        <v>0</v>
      </c>
      <c r="L61" s="21">
        <v>0</v>
      </c>
      <c r="M61" s="44">
        <v>0</v>
      </c>
      <c r="N61" s="21"/>
      <c r="O61" s="21">
        <f t="shared" si="2"/>
        <v>1</v>
      </c>
      <c r="P61" s="23">
        <f t="shared" si="3"/>
        <v>20</v>
      </c>
      <c r="Q61" s="23">
        <f t="shared" si="4"/>
        <v>0</v>
      </c>
      <c r="R61" s="23">
        <f t="shared" si="5"/>
        <v>20</v>
      </c>
      <c r="S61" s="23">
        <f t="shared" si="6"/>
        <v>3</v>
      </c>
      <c r="T61" s="19"/>
      <c r="U61" s="271">
        <v>40660.628310185188</v>
      </c>
      <c r="V61" s="271">
        <v>41472.321840277778</v>
      </c>
      <c r="W61" s="266">
        <f t="shared" si="8"/>
        <v>811.69353009259066</v>
      </c>
      <c r="X61" s="21">
        <f t="shared" si="9"/>
        <v>2.2238178906646318</v>
      </c>
      <c r="Y61" s="266">
        <f t="shared" si="10"/>
        <v>2</v>
      </c>
      <c r="Z61" s="148">
        <f t="shared" ca="1" si="11"/>
        <v>0.54504051424667266</v>
      </c>
      <c r="AA61" s="331">
        <f t="shared" si="12"/>
        <v>2</v>
      </c>
      <c r="AB61"/>
      <c r="AC61"/>
      <c r="AD61"/>
      <c r="AE61"/>
      <c r="AF61"/>
      <c r="AG61"/>
      <c r="AH61"/>
      <c r="AI61"/>
    </row>
    <row r="62" spans="1:38">
      <c r="A62" s="265">
        <v>40660.628310185188</v>
      </c>
      <c r="B62" s="265">
        <v>41472.321840277778</v>
      </c>
      <c r="C62" s="19" t="s">
        <v>467</v>
      </c>
      <c r="D62" s="19">
        <v>132</v>
      </c>
      <c r="E62" s="19">
        <v>35</v>
      </c>
      <c r="F62" s="19" t="s">
        <v>46</v>
      </c>
      <c r="G62" s="19">
        <v>3</v>
      </c>
      <c r="H62" s="19">
        <v>3</v>
      </c>
      <c r="I62" s="54">
        <v>3</v>
      </c>
      <c r="J62" s="19">
        <v>0</v>
      </c>
      <c r="K62" s="19">
        <v>0</v>
      </c>
      <c r="L62" s="21">
        <v>0</v>
      </c>
      <c r="M62" s="44">
        <v>0</v>
      </c>
      <c r="N62" s="21"/>
      <c r="O62" s="21">
        <f t="shared" si="2"/>
        <v>1</v>
      </c>
      <c r="P62" s="23">
        <f t="shared" si="3"/>
        <v>20</v>
      </c>
      <c r="Q62" s="23">
        <f t="shared" si="4"/>
        <v>0</v>
      </c>
      <c r="R62" s="23">
        <f t="shared" si="5"/>
        <v>20</v>
      </c>
      <c r="S62" s="23">
        <f t="shared" si="6"/>
        <v>3</v>
      </c>
      <c r="T62" s="19"/>
      <c r="U62" s="271">
        <v>40660.628310185188</v>
      </c>
      <c r="V62" s="271">
        <v>41472.321840277778</v>
      </c>
      <c r="W62" s="266">
        <f t="shared" si="8"/>
        <v>811.69353009259066</v>
      </c>
      <c r="X62" s="21">
        <f t="shared" si="9"/>
        <v>2.2238178906646318</v>
      </c>
      <c r="Y62" s="266">
        <f t="shared" si="10"/>
        <v>2</v>
      </c>
      <c r="Z62" s="148">
        <f t="shared" ca="1" si="11"/>
        <v>0.54504051424667266</v>
      </c>
      <c r="AA62" s="331">
        <f t="shared" si="12"/>
        <v>2</v>
      </c>
      <c r="AB62"/>
      <c r="AC62"/>
      <c r="AD62"/>
      <c r="AE62"/>
      <c r="AF62"/>
      <c r="AG62"/>
      <c r="AH62"/>
      <c r="AI62"/>
    </row>
    <row r="63" spans="1:38">
      <c r="A63" s="265">
        <v>40660.628310185188</v>
      </c>
      <c r="B63" s="265">
        <v>41472.321840277778</v>
      </c>
      <c r="C63" s="19" t="s">
        <v>468</v>
      </c>
      <c r="D63" s="19">
        <v>132</v>
      </c>
      <c r="E63" s="19">
        <v>35</v>
      </c>
      <c r="F63" s="19" t="s">
        <v>46</v>
      </c>
      <c r="G63" s="19">
        <v>3</v>
      </c>
      <c r="H63" s="19">
        <v>3</v>
      </c>
      <c r="I63" s="54">
        <v>3</v>
      </c>
      <c r="J63" s="19">
        <v>0</v>
      </c>
      <c r="K63" s="19">
        <v>0</v>
      </c>
      <c r="L63" s="21">
        <v>0</v>
      </c>
      <c r="M63" s="44">
        <v>0</v>
      </c>
      <c r="N63" s="21"/>
      <c r="O63" s="21">
        <f t="shared" si="2"/>
        <v>1</v>
      </c>
      <c r="P63" s="23">
        <f t="shared" si="3"/>
        <v>20</v>
      </c>
      <c r="Q63" s="23">
        <f t="shared" si="4"/>
        <v>0</v>
      </c>
      <c r="R63" s="23">
        <f t="shared" si="5"/>
        <v>20</v>
      </c>
      <c r="S63" s="23">
        <f t="shared" si="6"/>
        <v>3</v>
      </c>
      <c r="T63" s="19"/>
      <c r="U63" s="271">
        <v>40660.628310185188</v>
      </c>
      <c r="V63" s="271">
        <v>41472.321840277778</v>
      </c>
      <c r="W63" s="266">
        <f t="shared" si="8"/>
        <v>811.69353009259066</v>
      </c>
      <c r="X63" s="21">
        <f t="shared" si="9"/>
        <v>2.2238178906646318</v>
      </c>
      <c r="Y63" s="266">
        <f t="shared" si="10"/>
        <v>2</v>
      </c>
      <c r="Z63" s="148">
        <f t="shared" ca="1" si="11"/>
        <v>0.54504051424667266</v>
      </c>
      <c r="AA63" s="331">
        <f t="shared" si="12"/>
        <v>2</v>
      </c>
      <c r="AB63"/>
      <c r="AC63"/>
      <c r="AD63"/>
      <c r="AE63"/>
      <c r="AF63"/>
      <c r="AG63"/>
      <c r="AH63"/>
      <c r="AI63"/>
    </row>
    <row r="64" spans="1:38">
      <c r="A64" s="265">
        <v>40662.688321759255</v>
      </c>
      <c r="B64" s="265">
        <v>41472.321840277778</v>
      </c>
      <c r="C64" s="19" t="s">
        <v>469</v>
      </c>
      <c r="D64" s="19">
        <v>130</v>
      </c>
      <c r="E64" s="19">
        <v>37</v>
      </c>
      <c r="F64" s="19" t="s">
        <v>46</v>
      </c>
      <c r="G64" s="19">
        <v>2</v>
      </c>
      <c r="H64" s="19">
        <v>2</v>
      </c>
      <c r="I64" s="54">
        <v>2</v>
      </c>
      <c r="J64" s="19">
        <v>0</v>
      </c>
      <c r="K64" s="19">
        <v>0</v>
      </c>
      <c r="L64" s="21">
        <v>0</v>
      </c>
      <c r="M64" s="44">
        <v>0</v>
      </c>
      <c r="N64" s="21"/>
      <c r="O64" s="21">
        <f t="shared" si="2"/>
        <v>1</v>
      </c>
      <c r="P64" s="23">
        <f t="shared" si="3"/>
        <v>20</v>
      </c>
      <c r="Q64" s="23">
        <f t="shared" si="4"/>
        <v>0</v>
      </c>
      <c r="R64" s="23">
        <f t="shared" si="5"/>
        <v>20</v>
      </c>
      <c r="S64" s="23">
        <f t="shared" si="6"/>
        <v>3</v>
      </c>
      <c r="T64" s="19"/>
      <c r="U64" s="271">
        <v>40662.688321759255</v>
      </c>
      <c r="V64" s="271">
        <v>41472.321840277778</v>
      </c>
      <c r="W64" s="266">
        <f t="shared" si="8"/>
        <v>809.63351851852349</v>
      </c>
      <c r="X64" s="21">
        <f t="shared" si="9"/>
        <v>2.2181740233384204</v>
      </c>
      <c r="Y64" s="266">
        <f t="shared" si="10"/>
        <v>2</v>
      </c>
      <c r="Z64" s="148">
        <f t="shared" ca="1" si="11"/>
        <v>0.54365724614601951</v>
      </c>
      <c r="AA64" s="331">
        <f t="shared" si="12"/>
        <v>2</v>
      </c>
      <c r="AB64"/>
      <c r="AC64"/>
      <c r="AD64"/>
      <c r="AE64"/>
      <c r="AF64"/>
      <c r="AG64"/>
      <c r="AH64"/>
      <c r="AI64"/>
    </row>
    <row r="65" spans="1:35">
      <c r="A65" s="265">
        <v>40662.688321759255</v>
      </c>
      <c r="B65" s="265">
        <v>41472.321840277778</v>
      </c>
      <c r="C65" s="19" t="s">
        <v>470</v>
      </c>
      <c r="D65" s="19">
        <v>130</v>
      </c>
      <c r="E65" s="19">
        <v>37</v>
      </c>
      <c r="F65" s="19" t="s">
        <v>46</v>
      </c>
      <c r="G65" s="19">
        <v>3</v>
      </c>
      <c r="H65" s="19">
        <v>3</v>
      </c>
      <c r="I65" s="54">
        <v>3</v>
      </c>
      <c r="J65" s="19">
        <v>0</v>
      </c>
      <c r="K65" s="19">
        <v>0</v>
      </c>
      <c r="L65" s="21">
        <v>0</v>
      </c>
      <c r="M65" s="44">
        <v>0</v>
      </c>
      <c r="N65" s="21"/>
      <c r="O65" s="21">
        <f t="shared" si="2"/>
        <v>1</v>
      </c>
      <c r="P65" s="23">
        <f t="shared" si="3"/>
        <v>20</v>
      </c>
      <c r="Q65" s="23">
        <f t="shared" si="4"/>
        <v>0</v>
      </c>
      <c r="R65" s="23">
        <f t="shared" si="5"/>
        <v>20</v>
      </c>
      <c r="S65" s="23">
        <f t="shared" si="6"/>
        <v>3</v>
      </c>
      <c r="T65" s="19"/>
      <c r="U65" s="271">
        <v>40662.688321759255</v>
      </c>
      <c r="V65" s="271">
        <v>41472.321840277778</v>
      </c>
      <c r="W65" s="266">
        <f t="shared" si="8"/>
        <v>809.63351851852349</v>
      </c>
      <c r="X65" s="21">
        <f t="shared" si="9"/>
        <v>2.2181740233384204</v>
      </c>
      <c r="Y65" s="266">
        <f t="shared" si="10"/>
        <v>2</v>
      </c>
      <c r="Z65" s="148">
        <f t="shared" ca="1" si="11"/>
        <v>0.54365724614601951</v>
      </c>
      <c r="AA65" s="331">
        <f t="shared" si="12"/>
        <v>2</v>
      </c>
      <c r="AB65"/>
      <c r="AC65"/>
      <c r="AD65"/>
      <c r="AE65"/>
      <c r="AF65"/>
      <c r="AG65"/>
      <c r="AH65"/>
      <c r="AI65"/>
    </row>
    <row r="66" spans="1:35">
      <c r="A66" s="265">
        <v>41082.674189814818</v>
      </c>
      <c r="B66" s="265">
        <v>41472.321840277778</v>
      </c>
      <c r="C66" s="19" t="s">
        <v>471</v>
      </c>
      <c r="D66" s="19">
        <v>109</v>
      </c>
      <c r="E66" s="19">
        <v>58</v>
      </c>
      <c r="F66" s="19" t="s">
        <v>46</v>
      </c>
      <c r="G66" s="19">
        <v>2</v>
      </c>
      <c r="H66" s="19">
        <v>2</v>
      </c>
      <c r="I66" s="54">
        <v>2</v>
      </c>
      <c r="J66" s="19">
        <v>0</v>
      </c>
      <c r="K66" s="19">
        <v>0</v>
      </c>
      <c r="L66" s="21">
        <v>0</v>
      </c>
      <c r="M66" s="44">
        <v>0</v>
      </c>
      <c r="N66" s="21"/>
      <c r="O66" s="21">
        <f t="shared" si="2"/>
        <v>1</v>
      </c>
      <c r="P66" s="23">
        <f t="shared" si="3"/>
        <v>20</v>
      </c>
      <c r="Q66" s="23">
        <f t="shared" si="4"/>
        <v>0</v>
      </c>
      <c r="R66" s="23">
        <f t="shared" si="5"/>
        <v>20</v>
      </c>
      <c r="S66" s="23">
        <f t="shared" si="6"/>
        <v>4</v>
      </c>
      <c r="T66" s="19"/>
      <c r="U66" s="271">
        <v>41082.674189814818</v>
      </c>
      <c r="V66" s="271">
        <v>41472.321840277778</v>
      </c>
      <c r="W66" s="266">
        <f t="shared" si="8"/>
        <v>389.64765046296088</v>
      </c>
      <c r="X66" s="21">
        <f t="shared" si="9"/>
        <v>1.067527809487564</v>
      </c>
      <c r="Y66" s="266">
        <f t="shared" si="10"/>
        <v>1</v>
      </c>
      <c r="Z66" s="148">
        <f t="shared" ca="1" si="11"/>
        <v>0.26164278500422972</v>
      </c>
      <c r="AA66" s="331">
        <f t="shared" si="12"/>
        <v>2</v>
      </c>
      <c r="AB66"/>
      <c r="AC66"/>
      <c r="AD66"/>
      <c r="AE66"/>
      <c r="AF66"/>
      <c r="AG66"/>
      <c r="AH66"/>
      <c r="AI66"/>
    </row>
    <row r="67" spans="1:35">
      <c r="A67" s="265">
        <v>41082.674189814818</v>
      </c>
      <c r="B67" s="265">
        <v>41472.321840277778</v>
      </c>
      <c r="C67" s="19" t="s">
        <v>472</v>
      </c>
      <c r="D67" s="19">
        <v>109</v>
      </c>
      <c r="E67" s="19">
        <v>58</v>
      </c>
      <c r="F67" s="19" t="s">
        <v>46</v>
      </c>
      <c r="G67" s="19">
        <v>5</v>
      </c>
      <c r="H67" s="19">
        <v>5</v>
      </c>
      <c r="I67" s="54">
        <v>5</v>
      </c>
      <c r="J67" s="19">
        <v>0</v>
      </c>
      <c r="K67" s="19">
        <v>0</v>
      </c>
      <c r="L67" s="21">
        <v>0</v>
      </c>
      <c r="M67" s="44">
        <v>0</v>
      </c>
      <c r="N67" s="21"/>
      <c r="O67" s="21">
        <f t="shared" si="2"/>
        <v>1</v>
      </c>
      <c r="P67" s="23">
        <f t="shared" si="3"/>
        <v>20</v>
      </c>
      <c r="Q67" s="23">
        <f t="shared" si="4"/>
        <v>0</v>
      </c>
      <c r="R67" s="23">
        <f t="shared" si="5"/>
        <v>20</v>
      </c>
      <c r="S67" s="23">
        <f t="shared" si="6"/>
        <v>4</v>
      </c>
      <c r="T67" s="19"/>
      <c r="U67" s="271">
        <v>41082.674189814818</v>
      </c>
      <c r="V67" s="271">
        <v>41472.321840277778</v>
      </c>
      <c r="W67" s="266">
        <f t="shared" si="8"/>
        <v>389.64765046296088</v>
      </c>
      <c r="X67" s="21">
        <f t="shared" si="9"/>
        <v>1.067527809487564</v>
      </c>
      <c r="Y67" s="266">
        <f t="shared" si="10"/>
        <v>1</v>
      </c>
      <c r="Z67" s="148">
        <f t="shared" ca="1" si="11"/>
        <v>0.26164278500422972</v>
      </c>
      <c r="AA67" s="331">
        <f t="shared" si="12"/>
        <v>2</v>
      </c>
      <c r="AB67"/>
      <c r="AC67"/>
      <c r="AD67"/>
      <c r="AE67"/>
      <c r="AF67"/>
      <c r="AG67"/>
      <c r="AH67"/>
      <c r="AI67"/>
    </row>
    <row r="68" spans="1:35">
      <c r="A68" s="265">
        <v>41172.442708333336</v>
      </c>
      <c r="B68" s="265">
        <v>41472.321840277778</v>
      </c>
      <c r="C68" s="19" t="s">
        <v>473</v>
      </c>
      <c r="D68" s="19">
        <v>82</v>
      </c>
      <c r="E68" s="19">
        <v>85</v>
      </c>
      <c r="F68" s="19" t="s">
        <v>46</v>
      </c>
      <c r="G68" s="19">
        <v>2</v>
      </c>
      <c r="H68" s="19">
        <v>2</v>
      </c>
      <c r="I68" s="54">
        <v>2</v>
      </c>
      <c r="J68" s="19">
        <v>0</v>
      </c>
      <c r="K68" s="19">
        <v>0</v>
      </c>
      <c r="L68" s="21">
        <v>0</v>
      </c>
      <c r="M68" s="44">
        <v>0</v>
      </c>
      <c r="N68" s="21"/>
      <c r="O68" s="21">
        <f t="shared" si="2"/>
        <v>1</v>
      </c>
      <c r="P68" s="23">
        <f t="shared" si="3"/>
        <v>20</v>
      </c>
      <c r="Q68" s="23">
        <f t="shared" si="4"/>
        <v>0</v>
      </c>
      <c r="R68" s="23">
        <f t="shared" si="5"/>
        <v>20</v>
      </c>
      <c r="S68" s="23">
        <f t="shared" si="6"/>
        <v>4</v>
      </c>
      <c r="T68" s="19"/>
      <c r="U68" s="271">
        <v>41172.442708333336</v>
      </c>
      <c r="V68" s="271">
        <v>41472.321840277778</v>
      </c>
      <c r="W68" s="266">
        <f t="shared" si="8"/>
        <v>299.87913194444263</v>
      </c>
      <c r="X68" s="21">
        <f t="shared" si="9"/>
        <v>0.82158666286148663</v>
      </c>
      <c r="Y68" s="266">
        <f t="shared" si="10"/>
        <v>0</v>
      </c>
      <c r="Z68" s="148">
        <f t="shared" ca="1" si="11"/>
        <v>0.2013645177979925</v>
      </c>
      <c r="AA68" s="331">
        <f t="shared" si="12"/>
        <v>2</v>
      </c>
      <c r="AB68"/>
      <c r="AC68"/>
      <c r="AD68"/>
      <c r="AE68"/>
      <c r="AF68"/>
      <c r="AG68"/>
      <c r="AH68"/>
      <c r="AI68"/>
    </row>
    <row r="69" spans="1:35">
      <c r="A69" s="265">
        <v>41251.680752314816</v>
      </c>
      <c r="B69" s="265">
        <v>41472.321840277778</v>
      </c>
      <c r="C69" s="19" t="s">
        <v>474</v>
      </c>
      <c r="D69" s="19">
        <v>71</v>
      </c>
      <c r="E69" s="19">
        <v>96</v>
      </c>
      <c r="F69" s="19" t="s">
        <v>46</v>
      </c>
      <c r="G69" s="19">
        <v>2</v>
      </c>
      <c r="H69" s="19">
        <v>2</v>
      </c>
      <c r="I69" s="54">
        <v>2</v>
      </c>
      <c r="J69" s="19">
        <v>0</v>
      </c>
      <c r="K69" s="19">
        <v>0</v>
      </c>
      <c r="L69" s="21">
        <v>0</v>
      </c>
      <c r="M69" s="44">
        <v>0</v>
      </c>
      <c r="N69" s="21"/>
      <c r="O69" s="21">
        <f t="shared" si="2"/>
        <v>1</v>
      </c>
      <c r="P69" s="23">
        <f t="shared" si="3"/>
        <v>20</v>
      </c>
      <c r="Q69" s="23">
        <f t="shared" si="4"/>
        <v>0</v>
      </c>
      <c r="R69" s="23">
        <f t="shared" si="5"/>
        <v>20</v>
      </c>
      <c r="S69" s="23">
        <f t="shared" si="6"/>
        <v>4</v>
      </c>
      <c r="T69" s="19"/>
      <c r="U69" s="271">
        <v>41251.680752314816</v>
      </c>
      <c r="V69" s="271">
        <v>41472.321840277778</v>
      </c>
      <c r="W69" s="266">
        <f t="shared" si="8"/>
        <v>220.64108796296205</v>
      </c>
      <c r="X69" s="21">
        <f t="shared" si="9"/>
        <v>0.6044961314053755</v>
      </c>
      <c r="Y69" s="266">
        <f t="shared" si="10"/>
        <v>0</v>
      </c>
      <c r="Z69" s="148">
        <f t="shared" ca="1" si="11"/>
        <v>0.14815731256790995</v>
      </c>
      <c r="AA69" s="331">
        <f t="shared" si="12"/>
        <v>2</v>
      </c>
      <c r="AB69"/>
      <c r="AC69"/>
      <c r="AD69"/>
      <c r="AE69"/>
      <c r="AF69"/>
      <c r="AG69"/>
      <c r="AH69"/>
      <c r="AI69"/>
    </row>
    <row r="70" spans="1:35">
      <c r="A70" s="265">
        <v>41251.680752314816</v>
      </c>
      <c r="B70" s="265">
        <v>41472.321840277778</v>
      </c>
      <c r="C70" s="19" t="s">
        <v>475</v>
      </c>
      <c r="D70" s="19">
        <v>71</v>
      </c>
      <c r="E70" s="19">
        <v>96</v>
      </c>
      <c r="F70" s="19" t="s">
        <v>46</v>
      </c>
      <c r="G70" s="19">
        <v>3</v>
      </c>
      <c r="H70" s="19">
        <v>3</v>
      </c>
      <c r="I70" s="54">
        <v>3</v>
      </c>
      <c r="J70" s="19">
        <v>0</v>
      </c>
      <c r="K70" s="19">
        <v>0</v>
      </c>
      <c r="L70" s="21">
        <v>0</v>
      </c>
      <c r="M70" s="44">
        <v>0</v>
      </c>
      <c r="N70" s="21"/>
      <c r="O70" s="21">
        <f t="shared" si="2"/>
        <v>1</v>
      </c>
      <c r="P70" s="23">
        <f t="shared" si="3"/>
        <v>20</v>
      </c>
      <c r="Q70" s="23">
        <f t="shared" si="4"/>
        <v>0</v>
      </c>
      <c r="R70" s="23">
        <f t="shared" si="5"/>
        <v>20</v>
      </c>
      <c r="S70" s="23">
        <f t="shared" si="6"/>
        <v>4</v>
      </c>
      <c r="T70" s="19"/>
      <c r="U70" s="271">
        <v>41251.680752314816</v>
      </c>
      <c r="V70" s="271">
        <v>41472.321840277778</v>
      </c>
      <c r="W70" s="266">
        <f t="shared" si="8"/>
        <v>220.64108796296205</v>
      </c>
      <c r="X70" s="21">
        <f t="shared" si="9"/>
        <v>0.6044961314053755</v>
      </c>
      <c r="Y70" s="266">
        <f t="shared" si="10"/>
        <v>0</v>
      </c>
      <c r="Z70" s="148">
        <f t="shared" ca="1" si="11"/>
        <v>0.14815731256790995</v>
      </c>
      <c r="AA70" s="331">
        <f t="shared" si="12"/>
        <v>2</v>
      </c>
      <c r="AB70"/>
      <c r="AC70"/>
      <c r="AD70"/>
      <c r="AE70"/>
      <c r="AF70"/>
      <c r="AG70"/>
      <c r="AH70"/>
      <c r="AI70"/>
    </row>
    <row r="71" spans="1:35">
      <c r="A71" s="265">
        <v>41258.694745370369</v>
      </c>
      <c r="B71" s="265">
        <v>41472.321840277778</v>
      </c>
      <c r="C71" s="19" t="s">
        <v>476</v>
      </c>
      <c r="D71" s="19">
        <v>65</v>
      </c>
      <c r="E71" s="19">
        <v>102</v>
      </c>
      <c r="F71" s="19" t="s">
        <v>46</v>
      </c>
      <c r="G71" s="19">
        <v>3</v>
      </c>
      <c r="H71" s="19">
        <v>3</v>
      </c>
      <c r="I71" s="54">
        <v>3</v>
      </c>
      <c r="J71" s="19">
        <v>0</v>
      </c>
      <c r="K71" s="19">
        <v>0</v>
      </c>
      <c r="L71" s="21">
        <v>0</v>
      </c>
      <c r="M71" s="44">
        <v>0</v>
      </c>
      <c r="N71" s="21"/>
      <c r="O71" s="21">
        <f t="shared" si="2"/>
        <v>1</v>
      </c>
      <c r="P71" s="23">
        <f t="shared" si="3"/>
        <v>20</v>
      </c>
      <c r="Q71" s="23">
        <f t="shared" si="4"/>
        <v>0</v>
      </c>
      <c r="R71" s="23">
        <f t="shared" si="5"/>
        <v>20</v>
      </c>
      <c r="S71" s="23">
        <f t="shared" si="6"/>
        <v>4</v>
      </c>
      <c r="T71" s="19"/>
      <c r="U71" s="271">
        <v>41258.694745370369</v>
      </c>
      <c r="V71" s="271">
        <v>41472.321840277778</v>
      </c>
      <c r="W71" s="266">
        <f t="shared" si="8"/>
        <v>213.62709490740963</v>
      </c>
      <c r="X71" s="21">
        <f t="shared" si="9"/>
        <v>0.58527971207509488</v>
      </c>
      <c r="Y71" s="266">
        <f t="shared" si="10"/>
        <v>0</v>
      </c>
      <c r="Z71" s="148">
        <f t="shared" ca="1" si="11"/>
        <v>0.14344751725700636</v>
      </c>
      <c r="AA71" s="331">
        <f t="shared" si="12"/>
        <v>2</v>
      </c>
      <c r="AB71"/>
      <c r="AC71"/>
      <c r="AD71"/>
      <c r="AE71"/>
      <c r="AF71"/>
      <c r="AG71"/>
      <c r="AH71"/>
      <c r="AI71"/>
    </row>
    <row r="72" spans="1:35">
      <c r="A72" s="265">
        <v>41258.694745370369</v>
      </c>
      <c r="B72" s="265">
        <v>41472.321840277778</v>
      </c>
      <c r="C72" s="19" t="s">
        <v>477</v>
      </c>
      <c r="D72" s="19">
        <v>65</v>
      </c>
      <c r="E72" s="19">
        <v>102</v>
      </c>
      <c r="F72" s="19" t="s">
        <v>46</v>
      </c>
      <c r="G72" s="19">
        <v>2</v>
      </c>
      <c r="H72" s="19">
        <v>2</v>
      </c>
      <c r="I72" s="54">
        <v>2</v>
      </c>
      <c r="J72" s="19">
        <v>0</v>
      </c>
      <c r="K72" s="19">
        <v>0</v>
      </c>
      <c r="L72" s="21">
        <v>0</v>
      </c>
      <c r="M72" s="44">
        <v>0</v>
      </c>
      <c r="N72" s="21"/>
      <c r="O72" s="21">
        <f t="shared" si="2"/>
        <v>1</v>
      </c>
      <c r="P72" s="23">
        <f t="shared" si="3"/>
        <v>20</v>
      </c>
      <c r="Q72" s="23">
        <f t="shared" si="4"/>
        <v>0</v>
      </c>
      <c r="R72" s="23">
        <f t="shared" si="5"/>
        <v>20</v>
      </c>
      <c r="S72" s="23">
        <f t="shared" si="6"/>
        <v>4</v>
      </c>
      <c r="T72" s="19"/>
      <c r="U72" s="271">
        <v>41258.694745370369</v>
      </c>
      <c r="V72" s="271">
        <v>41472.321840277778</v>
      </c>
      <c r="W72" s="266">
        <f t="shared" si="8"/>
        <v>213.62709490740963</v>
      </c>
      <c r="X72" s="21">
        <f t="shared" si="9"/>
        <v>0.58527971207509488</v>
      </c>
      <c r="Y72" s="266">
        <f t="shared" si="10"/>
        <v>0</v>
      </c>
      <c r="Z72" s="148">
        <f t="shared" ca="1" si="11"/>
        <v>0.14344751725700636</v>
      </c>
      <c r="AA72" s="331">
        <f t="shared" si="12"/>
        <v>2</v>
      </c>
    </row>
    <row r="73" spans="1:35">
      <c r="A73" s="265">
        <v>41258.694745370369</v>
      </c>
      <c r="B73" s="265">
        <v>41472.321840277778</v>
      </c>
      <c r="C73" s="19" t="s">
        <v>478</v>
      </c>
      <c r="D73" s="19">
        <v>65</v>
      </c>
      <c r="E73" s="19">
        <v>102</v>
      </c>
      <c r="F73" s="19" t="s">
        <v>46</v>
      </c>
      <c r="G73" s="19">
        <v>3</v>
      </c>
      <c r="H73" s="19">
        <v>3</v>
      </c>
      <c r="I73" s="54">
        <v>3</v>
      </c>
      <c r="J73" s="19">
        <v>0</v>
      </c>
      <c r="K73" s="19">
        <v>0</v>
      </c>
      <c r="L73" s="21">
        <v>0</v>
      </c>
      <c r="M73" s="44">
        <v>0</v>
      </c>
      <c r="N73" s="21"/>
      <c r="O73" s="21">
        <f t="shared" si="2"/>
        <v>1</v>
      </c>
      <c r="P73" s="23">
        <f t="shared" si="3"/>
        <v>20</v>
      </c>
      <c r="Q73" s="23">
        <f t="shared" si="4"/>
        <v>0</v>
      </c>
      <c r="R73" s="23">
        <f t="shared" si="5"/>
        <v>20</v>
      </c>
      <c r="S73" s="23">
        <f t="shared" si="6"/>
        <v>4</v>
      </c>
      <c r="T73" s="19"/>
      <c r="U73" s="271">
        <v>41258.694745370369</v>
      </c>
      <c r="V73" s="271">
        <v>41472.321840277778</v>
      </c>
      <c r="W73" s="266">
        <f t="shared" si="8"/>
        <v>213.62709490740963</v>
      </c>
      <c r="X73" s="21">
        <f t="shared" si="9"/>
        <v>0.58527971207509488</v>
      </c>
      <c r="Y73" s="266">
        <f t="shared" si="10"/>
        <v>0</v>
      </c>
      <c r="Z73" s="148">
        <f t="shared" ca="1" si="11"/>
        <v>0.14344751725700636</v>
      </c>
      <c r="AA73" s="331">
        <f t="shared" si="12"/>
        <v>2</v>
      </c>
    </row>
    <row r="74" spans="1:35">
      <c r="A74" s="265">
        <v>41258.694745370369</v>
      </c>
      <c r="B74" s="265">
        <v>41472.321840277778</v>
      </c>
      <c r="C74" s="19" t="s">
        <v>479</v>
      </c>
      <c r="D74" s="19">
        <v>65</v>
      </c>
      <c r="E74" s="19">
        <v>102</v>
      </c>
      <c r="F74" s="19" t="s">
        <v>46</v>
      </c>
      <c r="G74" s="19">
        <v>4</v>
      </c>
      <c r="H74" s="19">
        <v>4</v>
      </c>
      <c r="I74" s="54">
        <v>4</v>
      </c>
      <c r="J74" s="19">
        <v>0</v>
      </c>
      <c r="K74" s="19">
        <v>0</v>
      </c>
      <c r="L74" s="21">
        <v>0</v>
      </c>
      <c r="M74" s="44">
        <v>0</v>
      </c>
      <c r="N74" s="21"/>
      <c r="O74" s="21">
        <f t="shared" si="2"/>
        <v>1</v>
      </c>
      <c r="P74" s="23">
        <f t="shared" si="3"/>
        <v>20</v>
      </c>
      <c r="Q74" s="23">
        <f t="shared" si="4"/>
        <v>0</v>
      </c>
      <c r="R74" s="23">
        <f t="shared" si="5"/>
        <v>20</v>
      </c>
      <c r="S74" s="23">
        <f t="shared" si="6"/>
        <v>4</v>
      </c>
      <c r="T74" s="19"/>
      <c r="U74" s="271">
        <v>41258.694745370369</v>
      </c>
      <c r="V74" s="271">
        <v>41472.321840277778</v>
      </c>
      <c r="W74" s="266">
        <f t="shared" si="8"/>
        <v>213.62709490740963</v>
      </c>
      <c r="X74" s="21">
        <f t="shared" si="9"/>
        <v>0.58527971207509488</v>
      </c>
      <c r="Y74" s="266">
        <f t="shared" si="10"/>
        <v>0</v>
      </c>
      <c r="Z74" s="148">
        <f t="shared" ca="1" si="11"/>
        <v>0.14344751725700636</v>
      </c>
      <c r="AA74" s="331">
        <f t="shared" si="12"/>
        <v>2</v>
      </c>
    </row>
    <row r="75" spans="1:35">
      <c r="A75" s="265">
        <v>41269.42496527778</v>
      </c>
      <c r="B75" s="265">
        <v>41472.321840277778</v>
      </c>
      <c r="C75" s="19" t="s">
        <v>480</v>
      </c>
      <c r="D75" s="19">
        <v>60</v>
      </c>
      <c r="E75" s="19">
        <v>107</v>
      </c>
      <c r="F75" s="19" t="s">
        <v>46</v>
      </c>
      <c r="G75" s="19">
        <v>2</v>
      </c>
      <c r="H75" s="19">
        <v>2</v>
      </c>
      <c r="I75" s="54">
        <v>2</v>
      </c>
      <c r="J75" s="19">
        <v>0</v>
      </c>
      <c r="K75" s="19">
        <v>0</v>
      </c>
      <c r="L75" s="21">
        <v>0</v>
      </c>
      <c r="M75" s="44">
        <v>0</v>
      </c>
      <c r="N75" s="21"/>
      <c r="O75" s="21">
        <f t="shared" ref="O75:O138" si="13">H75/G75</f>
        <v>1</v>
      </c>
      <c r="P75" s="23">
        <f t="shared" ref="P75:P138" si="14">IF(ISNUMBER(F75),10,20)</f>
        <v>20</v>
      </c>
      <c r="Q75" s="23">
        <f t="shared" ref="Q75:Q138" si="15">IF(AND(J75&gt;$J$2,L75&gt;$J$4),2,(IF(J75&gt;$J$3,1,0)))</f>
        <v>0</v>
      </c>
      <c r="R75" s="23">
        <f t="shared" ref="R75:R138" si="16">P75+Q75</f>
        <v>20</v>
      </c>
      <c r="S75" s="23">
        <f t="shared" si="6"/>
        <v>4</v>
      </c>
      <c r="T75" s="19"/>
      <c r="U75" s="271">
        <v>41269.42496527778</v>
      </c>
      <c r="V75" s="271">
        <v>41472.321840277778</v>
      </c>
      <c r="W75" s="266">
        <f t="shared" si="8"/>
        <v>202.89687499999854</v>
      </c>
      <c r="X75" s="21">
        <f t="shared" si="9"/>
        <v>0.55588184931506446</v>
      </c>
      <c r="Y75" s="266">
        <f t="shared" si="10"/>
        <v>0</v>
      </c>
      <c r="Z75" s="148">
        <f t="shared" ca="1" si="11"/>
        <v>0.13624232914167408</v>
      </c>
      <c r="AA75" s="331">
        <f t="shared" si="12"/>
        <v>2</v>
      </c>
      <c r="AE75" s="74" t="s">
        <v>690</v>
      </c>
    </row>
    <row r="76" spans="1:35">
      <c r="A76" s="265">
        <v>41293.628171296295</v>
      </c>
      <c r="B76" s="265">
        <v>41472.321840277778</v>
      </c>
      <c r="C76" s="19" t="s">
        <v>481</v>
      </c>
      <c r="D76" s="19">
        <v>50</v>
      </c>
      <c r="E76" s="19">
        <v>117</v>
      </c>
      <c r="F76" s="19" t="s">
        <v>46</v>
      </c>
      <c r="G76" s="19">
        <v>2</v>
      </c>
      <c r="H76" s="19">
        <v>2</v>
      </c>
      <c r="I76" s="54">
        <v>2</v>
      </c>
      <c r="J76" s="19">
        <v>0</v>
      </c>
      <c r="K76" s="19">
        <v>0</v>
      </c>
      <c r="L76" s="21">
        <v>0</v>
      </c>
      <c r="M76" s="44">
        <v>0</v>
      </c>
      <c r="N76" s="21"/>
      <c r="O76" s="21">
        <f t="shared" si="13"/>
        <v>1</v>
      </c>
      <c r="P76" s="23">
        <f t="shared" si="14"/>
        <v>20</v>
      </c>
      <c r="Q76" s="23">
        <f t="shared" si="15"/>
        <v>0</v>
      </c>
      <c r="R76" s="23">
        <f t="shared" si="16"/>
        <v>20</v>
      </c>
      <c r="S76" s="23">
        <f t="shared" ref="S76:S138" si="17">VLOOKUP(E76,$AC$2:$AE$7,3,TRUE)</f>
        <v>4</v>
      </c>
      <c r="T76" s="19"/>
      <c r="U76" s="271">
        <v>41293.628171296295</v>
      </c>
      <c r="V76" s="271">
        <v>41472.321840277778</v>
      </c>
      <c r="W76" s="266">
        <f t="shared" ref="W76:W138" si="18">V76-U76</f>
        <v>178.69366898148292</v>
      </c>
      <c r="X76" s="21">
        <f t="shared" ref="X76:X138" si="19">W76/365</f>
        <v>0.48957169583967924</v>
      </c>
      <c r="Y76" s="266">
        <f t="shared" ref="Y76:Y138" si="20">TRUNC(X76)</f>
        <v>0</v>
      </c>
      <c r="Z76" s="148">
        <f t="shared" ref="Z76:Z138" ca="1" si="21">X76/$Z$3</f>
        <v>0.11999022491060411</v>
      </c>
      <c r="AA76" s="331">
        <f t="shared" ref="AA76:AA138" si="22">LOOKUP(R76,$AA$2:$AB$7)</f>
        <v>2</v>
      </c>
    </row>
    <row r="77" spans="1:35">
      <c r="A77" s="265">
        <v>41298.419432870374</v>
      </c>
      <c r="B77" s="265">
        <v>41472.321840277778</v>
      </c>
      <c r="C77" s="19" t="s">
        <v>482</v>
      </c>
      <c r="D77" s="19">
        <v>49</v>
      </c>
      <c r="E77" s="19">
        <v>118</v>
      </c>
      <c r="F77" s="19" t="s">
        <v>46</v>
      </c>
      <c r="G77" s="19">
        <v>3</v>
      </c>
      <c r="H77" s="19">
        <v>3</v>
      </c>
      <c r="I77" s="54">
        <v>3</v>
      </c>
      <c r="J77" s="19">
        <v>0</v>
      </c>
      <c r="K77" s="19">
        <v>0</v>
      </c>
      <c r="L77" s="21">
        <v>0</v>
      </c>
      <c r="M77" s="44">
        <v>0</v>
      </c>
      <c r="N77" s="21"/>
      <c r="O77" s="21">
        <f t="shared" si="13"/>
        <v>1</v>
      </c>
      <c r="P77" s="23">
        <f t="shared" si="14"/>
        <v>20</v>
      </c>
      <c r="Q77" s="23">
        <f t="shared" si="15"/>
        <v>0</v>
      </c>
      <c r="R77" s="23">
        <f t="shared" si="16"/>
        <v>20</v>
      </c>
      <c r="S77" s="23">
        <f t="shared" si="17"/>
        <v>4</v>
      </c>
      <c r="T77" s="19"/>
      <c r="U77" s="271">
        <v>41298.419432870374</v>
      </c>
      <c r="V77" s="271">
        <v>41472.321840277778</v>
      </c>
      <c r="W77" s="266">
        <f t="shared" si="18"/>
        <v>173.9024074074041</v>
      </c>
      <c r="X77" s="21">
        <f t="shared" si="19"/>
        <v>0.47644495180110713</v>
      </c>
      <c r="Y77" s="266">
        <f t="shared" si="20"/>
        <v>0</v>
      </c>
      <c r="Z77" s="148">
        <f t="shared" ca="1" si="21"/>
        <v>0.11677296177444439</v>
      </c>
      <c r="AA77" s="331">
        <f t="shared" si="22"/>
        <v>2</v>
      </c>
    </row>
    <row r="78" spans="1:35">
      <c r="A78" s="265">
        <v>41463.17015046296</v>
      </c>
      <c r="B78" s="265">
        <v>41472.321840277778</v>
      </c>
      <c r="C78" s="19" t="s">
        <v>483</v>
      </c>
      <c r="D78" s="19">
        <v>2</v>
      </c>
      <c r="E78" s="19">
        <v>165</v>
      </c>
      <c r="F78" s="19" t="s">
        <v>46</v>
      </c>
      <c r="G78" s="19">
        <v>5</v>
      </c>
      <c r="H78" s="19">
        <v>5</v>
      </c>
      <c r="I78" s="54">
        <v>5</v>
      </c>
      <c r="J78" s="19">
        <v>0</v>
      </c>
      <c r="K78" s="19">
        <v>0</v>
      </c>
      <c r="L78" s="21">
        <v>0</v>
      </c>
      <c r="M78" s="44">
        <v>0</v>
      </c>
      <c r="N78" s="21"/>
      <c r="O78" s="21">
        <f t="shared" si="13"/>
        <v>1</v>
      </c>
      <c r="P78" s="23">
        <f t="shared" si="14"/>
        <v>20</v>
      </c>
      <c r="Q78" s="23">
        <f t="shared" si="15"/>
        <v>0</v>
      </c>
      <c r="R78" s="23">
        <f t="shared" si="16"/>
        <v>20</v>
      </c>
      <c r="S78" s="23">
        <f t="shared" si="17"/>
        <v>5</v>
      </c>
      <c r="T78" s="19"/>
      <c r="U78" s="271">
        <v>41463.17015046296</v>
      </c>
      <c r="V78" s="271">
        <v>41472.321840277778</v>
      </c>
      <c r="W78" s="266">
        <f t="shared" si="18"/>
        <v>9.1516898148183827</v>
      </c>
      <c r="X78" s="21">
        <f t="shared" si="19"/>
        <v>2.5073122780324336E-2</v>
      </c>
      <c r="Y78" s="266">
        <f t="shared" si="20"/>
        <v>0</v>
      </c>
      <c r="Z78" s="148">
        <f t="shared" ca="1" si="21"/>
        <v>6.1452278944808857E-3</v>
      </c>
      <c r="AA78" s="331">
        <f t="shared" si="22"/>
        <v>2</v>
      </c>
    </row>
    <row r="79" spans="1:35">
      <c r="A79" s="265">
        <v>39983.08662037037</v>
      </c>
      <c r="B79" s="265">
        <v>41472.321840277778</v>
      </c>
      <c r="C79" s="74" t="s">
        <v>484</v>
      </c>
      <c r="D79" s="74">
        <v>145</v>
      </c>
      <c r="E79" s="74">
        <v>17</v>
      </c>
      <c r="F79" s="74" t="s">
        <v>46</v>
      </c>
      <c r="G79" s="74">
        <v>9</v>
      </c>
      <c r="H79" s="74">
        <v>9</v>
      </c>
      <c r="I79" s="60">
        <v>9</v>
      </c>
      <c r="J79" s="74">
        <v>1</v>
      </c>
      <c r="K79" s="74">
        <v>1</v>
      </c>
      <c r="L79" s="73">
        <v>6.8965517241379309E-3</v>
      </c>
      <c r="M79" s="75">
        <v>6.8965517241379309E-3</v>
      </c>
      <c r="N79" s="73">
        <v>1</v>
      </c>
      <c r="O79" s="73">
        <f t="shared" si="13"/>
        <v>1</v>
      </c>
      <c r="P79" s="46">
        <f t="shared" si="14"/>
        <v>20</v>
      </c>
      <c r="Q79" s="46">
        <f t="shared" si="15"/>
        <v>1</v>
      </c>
      <c r="R79" s="46">
        <f t="shared" si="16"/>
        <v>21</v>
      </c>
      <c r="S79" s="46">
        <f t="shared" si="17"/>
        <v>1</v>
      </c>
      <c r="U79" s="264">
        <v>39983.08662037037</v>
      </c>
      <c r="V79" s="264">
        <v>41472.321840277778</v>
      </c>
      <c r="W79" s="131">
        <f t="shared" si="18"/>
        <v>1489.2352199074085</v>
      </c>
      <c r="X79" s="4">
        <f t="shared" si="19"/>
        <v>4.0800964928970096</v>
      </c>
      <c r="Y79" s="131">
        <f t="shared" si="20"/>
        <v>4</v>
      </c>
      <c r="Z79" s="148">
        <f t="shared" ca="1" si="21"/>
        <v>1</v>
      </c>
      <c r="AA79" s="331">
        <f t="shared" si="22"/>
        <v>1</v>
      </c>
    </row>
    <row r="80" spans="1:35">
      <c r="A80" s="265">
        <v>39983.08662037037</v>
      </c>
      <c r="B80" s="265">
        <v>41472.321840277778</v>
      </c>
      <c r="C80" s="74" t="s">
        <v>485</v>
      </c>
      <c r="D80" s="74">
        <v>145</v>
      </c>
      <c r="E80" s="74">
        <v>17</v>
      </c>
      <c r="F80" s="74" t="s">
        <v>46</v>
      </c>
      <c r="G80" s="74">
        <v>4</v>
      </c>
      <c r="H80" s="74">
        <v>4</v>
      </c>
      <c r="I80" s="60">
        <v>4</v>
      </c>
      <c r="J80" s="74">
        <v>1</v>
      </c>
      <c r="K80" s="74">
        <v>1</v>
      </c>
      <c r="L80" s="73">
        <v>6.8965517241379309E-3</v>
      </c>
      <c r="M80" s="75">
        <v>6.8965517241379309E-3</v>
      </c>
      <c r="N80" s="73">
        <v>1</v>
      </c>
      <c r="O80" s="73">
        <f t="shared" si="13"/>
        <v>1</v>
      </c>
      <c r="P80" s="46">
        <f t="shared" si="14"/>
        <v>20</v>
      </c>
      <c r="Q80" s="46">
        <f t="shared" si="15"/>
        <v>1</v>
      </c>
      <c r="R80" s="46">
        <f t="shared" si="16"/>
        <v>21</v>
      </c>
      <c r="S80" s="46">
        <f t="shared" si="17"/>
        <v>1</v>
      </c>
      <c r="U80" s="264">
        <v>39983.08662037037</v>
      </c>
      <c r="V80" s="264">
        <v>41472.321840277778</v>
      </c>
      <c r="W80" s="131">
        <f t="shared" si="18"/>
        <v>1489.2352199074085</v>
      </c>
      <c r="X80" s="4">
        <f t="shared" si="19"/>
        <v>4.0800964928970096</v>
      </c>
      <c r="Y80" s="131">
        <f t="shared" si="20"/>
        <v>4</v>
      </c>
      <c r="Z80" s="148">
        <f t="shared" ca="1" si="21"/>
        <v>1</v>
      </c>
      <c r="AA80" s="331">
        <f t="shared" si="22"/>
        <v>1</v>
      </c>
    </row>
    <row r="81" spans="1:27">
      <c r="A81" s="265">
        <v>39983.08662037037</v>
      </c>
      <c r="B81" s="265">
        <v>41472.321840277778</v>
      </c>
      <c r="C81" s="74" t="s">
        <v>486</v>
      </c>
      <c r="D81" s="74">
        <v>145</v>
      </c>
      <c r="E81" s="74">
        <v>17</v>
      </c>
      <c r="F81" s="74" t="s">
        <v>46</v>
      </c>
      <c r="G81" s="74">
        <v>9</v>
      </c>
      <c r="H81" s="74">
        <v>9</v>
      </c>
      <c r="I81" s="60">
        <v>9</v>
      </c>
      <c r="J81" s="74">
        <v>1</v>
      </c>
      <c r="K81" s="74">
        <v>1</v>
      </c>
      <c r="L81" s="73">
        <v>6.8965517241379309E-3</v>
      </c>
      <c r="M81" s="75">
        <v>6.8965517241379309E-3</v>
      </c>
      <c r="N81" s="73">
        <v>1</v>
      </c>
      <c r="O81" s="73">
        <f t="shared" si="13"/>
        <v>1</v>
      </c>
      <c r="P81" s="46">
        <f t="shared" si="14"/>
        <v>20</v>
      </c>
      <c r="Q81" s="46">
        <f t="shared" si="15"/>
        <v>1</v>
      </c>
      <c r="R81" s="46">
        <f t="shared" si="16"/>
        <v>21</v>
      </c>
      <c r="S81" s="46">
        <f t="shared" si="17"/>
        <v>1</v>
      </c>
      <c r="U81" s="264">
        <v>39983.08662037037</v>
      </c>
      <c r="V81" s="264">
        <v>41472.321840277778</v>
      </c>
      <c r="W81" s="131">
        <f t="shared" si="18"/>
        <v>1489.2352199074085</v>
      </c>
      <c r="X81" s="4">
        <f t="shared" si="19"/>
        <v>4.0800964928970096</v>
      </c>
      <c r="Y81" s="131">
        <f t="shared" si="20"/>
        <v>4</v>
      </c>
      <c r="Z81" s="148">
        <f t="shared" ca="1" si="21"/>
        <v>1</v>
      </c>
      <c r="AA81" s="331">
        <f t="shared" si="22"/>
        <v>1</v>
      </c>
    </row>
    <row r="82" spans="1:27">
      <c r="A82" s="265">
        <v>39983.08662037037</v>
      </c>
      <c r="B82" s="265">
        <v>41472.321840277778</v>
      </c>
      <c r="C82" s="74" t="s">
        <v>487</v>
      </c>
      <c r="D82" s="74">
        <v>145</v>
      </c>
      <c r="E82" s="74">
        <v>17</v>
      </c>
      <c r="F82" s="74" t="s">
        <v>46</v>
      </c>
      <c r="G82" s="74">
        <v>3</v>
      </c>
      <c r="H82" s="74">
        <v>4</v>
      </c>
      <c r="I82" s="60">
        <v>3.7517242</v>
      </c>
      <c r="J82" s="74">
        <v>1</v>
      </c>
      <c r="K82" s="74">
        <v>1</v>
      </c>
      <c r="L82" s="73">
        <v>6.8965517241379309E-3</v>
      </c>
      <c r="M82" s="75">
        <v>6.8965517241379309E-3</v>
      </c>
      <c r="N82" s="73">
        <v>1</v>
      </c>
      <c r="O82" s="73">
        <f t="shared" si="13"/>
        <v>1.3333333333333333</v>
      </c>
      <c r="P82" s="46">
        <f t="shared" si="14"/>
        <v>20</v>
      </c>
      <c r="Q82" s="46">
        <f t="shared" si="15"/>
        <v>1</v>
      </c>
      <c r="R82" s="46">
        <f t="shared" si="16"/>
        <v>21</v>
      </c>
      <c r="S82" s="46">
        <f t="shared" si="17"/>
        <v>1</v>
      </c>
      <c r="U82" s="264">
        <v>39983.08662037037</v>
      </c>
      <c r="V82" s="264">
        <v>41472.321840277778</v>
      </c>
      <c r="W82" s="131">
        <f t="shared" si="18"/>
        <v>1489.2352199074085</v>
      </c>
      <c r="X82" s="4">
        <f t="shared" si="19"/>
        <v>4.0800964928970096</v>
      </c>
      <c r="Y82" s="131">
        <f t="shared" si="20"/>
        <v>4</v>
      </c>
      <c r="Z82" s="148">
        <f t="shared" ca="1" si="21"/>
        <v>1</v>
      </c>
      <c r="AA82" s="331">
        <f t="shared" si="22"/>
        <v>1</v>
      </c>
    </row>
    <row r="83" spans="1:27">
      <c r="A83" s="265">
        <v>39983.08662037037</v>
      </c>
      <c r="B83" s="265">
        <v>41472.321840277778</v>
      </c>
      <c r="C83" s="74" t="s">
        <v>488</v>
      </c>
      <c r="D83" s="74">
        <v>145</v>
      </c>
      <c r="E83" s="74">
        <v>17</v>
      </c>
      <c r="F83" s="74" t="s">
        <v>46</v>
      </c>
      <c r="G83" s="74">
        <v>3</v>
      </c>
      <c r="H83" s="74">
        <v>3</v>
      </c>
      <c r="I83" s="60">
        <v>3</v>
      </c>
      <c r="J83" s="74">
        <v>1</v>
      </c>
      <c r="K83" s="74">
        <v>1</v>
      </c>
      <c r="L83" s="73">
        <v>6.8965517241379309E-3</v>
      </c>
      <c r="M83" s="75">
        <v>6.8965517241379309E-3</v>
      </c>
      <c r="N83" s="73">
        <v>1</v>
      </c>
      <c r="O83" s="73">
        <f t="shared" si="13"/>
        <v>1</v>
      </c>
      <c r="P83" s="46">
        <f t="shared" si="14"/>
        <v>20</v>
      </c>
      <c r="Q83" s="46">
        <f t="shared" si="15"/>
        <v>1</v>
      </c>
      <c r="R83" s="46">
        <f t="shared" si="16"/>
        <v>21</v>
      </c>
      <c r="S83" s="46">
        <f t="shared" si="17"/>
        <v>1</v>
      </c>
      <c r="U83" s="264">
        <v>39983.08662037037</v>
      </c>
      <c r="V83" s="264">
        <v>41472.321840277778</v>
      </c>
      <c r="W83" s="131">
        <f t="shared" si="18"/>
        <v>1489.2352199074085</v>
      </c>
      <c r="X83" s="4">
        <f t="shared" si="19"/>
        <v>4.0800964928970096</v>
      </c>
      <c r="Y83" s="131">
        <f t="shared" si="20"/>
        <v>4</v>
      </c>
      <c r="Z83" s="148">
        <f t="shared" ca="1" si="21"/>
        <v>1</v>
      </c>
      <c r="AA83" s="331">
        <f t="shared" si="22"/>
        <v>1</v>
      </c>
    </row>
    <row r="84" spans="1:27">
      <c r="A84" s="265">
        <v>40660.628310185188</v>
      </c>
      <c r="B84" s="265">
        <v>41472.321840277778</v>
      </c>
      <c r="C84" s="74" t="s">
        <v>489</v>
      </c>
      <c r="D84" s="74">
        <v>132</v>
      </c>
      <c r="E84" s="74">
        <v>35</v>
      </c>
      <c r="F84" s="74" t="s">
        <v>46</v>
      </c>
      <c r="G84" s="74">
        <v>3</v>
      </c>
      <c r="H84" s="74">
        <v>3</v>
      </c>
      <c r="I84" s="60">
        <v>3</v>
      </c>
      <c r="J84" s="74">
        <v>1</v>
      </c>
      <c r="K84" s="74">
        <v>1</v>
      </c>
      <c r="L84" s="73">
        <v>7.575757575757576E-3</v>
      </c>
      <c r="M84" s="75">
        <v>7.575757575757576E-3</v>
      </c>
      <c r="N84" s="73">
        <v>1</v>
      </c>
      <c r="O84" s="73">
        <f t="shared" si="13"/>
        <v>1</v>
      </c>
      <c r="P84" s="46">
        <f t="shared" si="14"/>
        <v>20</v>
      </c>
      <c r="Q84" s="46">
        <f t="shared" si="15"/>
        <v>1</v>
      </c>
      <c r="R84" s="46">
        <f t="shared" si="16"/>
        <v>21</v>
      </c>
      <c r="S84" s="46">
        <f t="shared" si="17"/>
        <v>3</v>
      </c>
      <c r="U84" s="264">
        <v>40660.628310185188</v>
      </c>
      <c r="V84" s="264">
        <v>41472.321840277778</v>
      </c>
      <c r="W84" s="131">
        <f t="shared" si="18"/>
        <v>811.69353009259066</v>
      </c>
      <c r="X84" s="4">
        <f t="shared" si="19"/>
        <v>2.2238178906646318</v>
      </c>
      <c r="Y84" s="131">
        <f t="shared" si="20"/>
        <v>2</v>
      </c>
      <c r="Z84" s="148">
        <f t="shared" ca="1" si="21"/>
        <v>0.54504051424667266</v>
      </c>
      <c r="AA84" s="331">
        <f t="shared" si="22"/>
        <v>1</v>
      </c>
    </row>
    <row r="85" spans="1:27">
      <c r="A85" s="265">
        <v>40660.628310185188</v>
      </c>
      <c r="B85" s="265">
        <v>41472.321840277778</v>
      </c>
      <c r="C85" s="74" t="s">
        <v>490</v>
      </c>
      <c r="D85" s="74">
        <v>132</v>
      </c>
      <c r="E85" s="74">
        <v>35</v>
      </c>
      <c r="F85" s="74" t="s">
        <v>46</v>
      </c>
      <c r="G85" s="74">
        <v>4</v>
      </c>
      <c r="H85" s="74">
        <v>5</v>
      </c>
      <c r="I85" s="60">
        <v>4.1136365000000001</v>
      </c>
      <c r="J85" s="74">
        <v>1</v>
      </c>
      <c r="K85" s="74">
        <v>1</v>
      </c>
      <c r="L85" s="73">
        <v>7.575757575757576E-3</v>
      </c>
      <c r="M85" s="75">
        <v>7.575757575757576E-3</v>
      </c>
      <c r="N85" s="73">
        <v>1</v>
      </c>
      <c r="O85" s="73">
        <f t="shared" si="13"/>
        <v>1.25</v>
      </c>
      <c r="P85" s="46">
        <f t="shared" si="14"/>
        <v>20</v>
      </c>
      <c r="Q85" s="46">
        <f t="shared" si="15"/>
        <v>1</v>
      </c>
      <c r="R85" s="46">
        <f t="shared" si="16"/>
        <v>21</v>
      </c>
      <c r="S85" s="46">
        <f t="shared" si="17"/>
        <v>3</v>
      </c>
      <c r="U85" s="264">
        <v>40660.628310185188</v>
      </c>
      <c r="V85" s="264">
        <v>41472.321840277778</v>
      </c>
      <c r="W85" s="131">
        <f t="shared" si="18"/>
        <v>811.69353009259066</v>
      </c>
      <c r="X85" s="4">
        <f t="shared" si="19"/>
        <v>2.2238178906646318</v>
      </c>
      <c r="Y85" s="131">
        <f t="shared" si="20"/>
        <v>2</v>
      </c>
      <c r="Z85" s="148">
        <f t="shared" ca="1" si="21"/>
        <v>0.54504051424667266</v>
      </c>
      <c r="AA85" s="331">
        <f t="shared" si="22"/>
        <v>1</v>
      </c>
    </row>
    <row r="86" spans="1:27">
      <c r="A86" s="265">
        <v>40660.628310185188</v>
      </c>
      <c r="B86" s="265">
        <v>41472.321840277778</v>
      </c>
      <c r="C86" s="74" t="s">
        <v>491</v>
      </c>
      <c r="D86" s="74">
        <v>132</v>
      </c>
      <c r="E86" s="74">
        <v>35</v>
      </c>
      <c r="F86" s="74" t="s">
        <v>46</v>
      </c>
      <c r="G86" s="74">
        <v>4</v>
      </c>
      <c r="H86" s="74">
        <v>4</v>
      </c>
      <c r="I86" s="60">
        <v>4</v>
      </c>
      <c r="J86" s="74">
        <v>1</v>
      </c>
      <c r="K86" s="74">
        <v>1</v>
      </c>
      <c r="L86" s="73">
        <v>7.575757575757576E-3</v>
      </c>
      <c r="M86" s="75">
        <v>7.575757575757576E-3</v>
      </c>
      <c r="N86" s="73">
        <v>1</v>
      </c>
      <c r="O86" s="73">
        <f t="shared" si="13"/>
        <v>1</v>
      </c>
      <c r="P86" s="46">
        <f t="shared" si="14"/>
        <v>20</v>
      </c>
      <c r="Q86" s="46">
        <f t="shared" si="15"/>
        <v>1</v>
      </c>
      <c r="R86" s="46">
        <f t="shared" si="16"/>
        <v>21</v>
      </c>
      <c r="S86" s="46">
        <f t="shared" si="17"/>
        <v>3</v>
      </c>
      <c r="U86" s="264">
        <v>40660.628310185188</v>
      </c>
      <c r="V86" s="264">
        <v>41472.321840277778</v>
      </c>
      <c r="W86" s="131">
        <f t="shared" si="18"/>
        <v>811.69353009259066</v>
      </c>
      <c r="X86" s="4">
        <f t="shared" si="19"/>
        <v>2.2238178906646318</v>
      </c>
      <c r="Y86" s="131">
        <f t="shared" si="20"/>
        <v>2</v>
      </c>
      <c r="Z86" s="148">
        <f t="shared" ca="1" si="21"/>
        <v>0.54504051424667266</v>
      </c>
      <c r="AA86" s="331">
        <f t="shared" si="22"/>
        <v>1</v>
      </c>
    </row>
    <row r="87" spans="1:27">
      <c r="A87" s="265">
        <v>40660.628310185188</v>
      </c>
      <c r="B87" s="265">
        <v>41472.321840277778</v>
      </c>
      <c r="C87" s="74" t="s">
        <v>492</v>
      </c>
      <c r="D87" s="74">
        <v>132</v>
      </c>
      <c r="E87" s="74">
        <v>35</v>
      </c>
      <c r="F87" s="74" t="s">
        <v>46</v>
      </c>
      <c r="G87" s="74">
        <v>6</v>
      </c>
      <c r="H87" s="74">
        <v>6</v>
      </c>
      <c r="I87" s="60">
        <v>6</v>
      </c>
      <c r="J87" s="74">
        <v>1</v>
      </c>
      <c r="K87" s="74">
        <v>1</v>
      </c>
      <c r="L87" s="73">
        <v>7.575757575757576E-3</v>
      </c>
      <c r="M87" s="75">
        <v>7.575757575757576E-3</v>
      </c>
      <c r="N87" s="73">
        <v>1</v>
      </c>
      <c r="O87" s="73">
        <f t="shared" si="13"/>
        <v>1</v>
      </c>
      <c r="P87" s="46">
        <f t="shared" si="14"/>
        <v>20</v>
      </c>
      <c r="Q87" s="46">
        <f t="shared" si="15"/>
        <v>1</v>
      </c>
      <c r="R87" s="46">
        <f t="shared" si="16"/>
        <v>21</v>
      </c>
      <c r="S87" s="46">
        <f t="shared" si="17"/>
        <v>3</v>
      </c>
      <c r="U87" s="264">
        <v>40660.628310185188</v>
      </c>
      <c r="V87" s="264">
        <v>41472.321840277778</v>
      </c>
      <c r="W87" s="131">
        <f t="shared" si="18"/>
        <v>811.69353009259066</v>
      </c>
      <c r="X87" s="4">
        <f t="shared" si="19"/>
        <v>2.2238178906646318</v>
      </c>
      <c r="Y87" s="131">
        <f t="shared" si="20"/>
        <v>2</v>
      </c>
      <c r="Z87" s="148">
        <f t="shared" ca="1" si="21"/>
        <v>0.54504051424667266</v>
      </c>
      <c r="AA87" s="331">
        <f t="shared" si="22"/>
        <v>1</v>
      </c>
    </row>
    <row r="88" spans="1:27">
      <c r="A88" s="265">
        <v>40660.628310185188</v>
      </c>
      <c r="B88" s="265">
        <v>41472.321840277778</v>
      </c>
      <c r="C88" s="74" t="s">
        <v>493</v>
      </c>
      <c r="D88" s="74">
        <v>132</v>
      </c>
      <c r="E88" s="74">
        <v>35</v>
      </c>
      <c r="F88" s="74" t="s">
        <v>46</v>
      </c>
      <c r="G88" s="74">
        <v>3</v>
      </c>
      <c r="H88" s="74">
        <v>4</v>
      </c>
      <c r="I88" s="60">
        <v>3.8333333000000001</v>
      </c>
      <c r="J88" s="74">
        <v>1</v>
      </c>
      <c r="K88" s="74">
        <v>1</v>
      </c>
      <c r="L88" s="73">
        <v>7.575757575757576E-3</v>
      </c>
      <c r="M88" s="75">
        <v>7.575757575757576E-3</v>
      </c>
      <c r="N88" s="73">
        <v>1</v>
      </c>
      <c r="O88" s="73">
        <f t="shared" si="13"/>
        <v>1.3333333333333333</v>
      </c>
      <c r="P88" s="46">
        <f t="shared" si="14"/>
        <v>20</v>
      </c>
      <c r="Q88" s="46">
        <f t="shared" si="15"/>
        <v>1</v>
      </c>
      <c r="R88" s="46">
        <f t="shared" si="16"/>
        <v>21</v>
      </c>
      <c r="S88" s="46">
        <f t="shared" si="17"/>
        <v>3</v>
      </c>
      <c r="U88" s="264">
        <v>40660.628310185188</v>
      </c>
      <c r="V88" s="264">
        <v>41472.321840277778</v>
      </c>
      <c r="W88" s="131">
        <f t="shared" si="18"/>
        <v>811.69353009259066</v>
      </c>
      <c r="X88" s="4">
        <f t="shared" si="19"/>
        <v>2.2238178906646318</v>
      </c>
      <c r="Y88" s="131">
        <f t="shared" si="20"/>
        <v>2</v>
      </c>
      <c r="Z88" s="148">
        <f t="shared" ca="1" si="21"/>
        <v>0.54504051424667266</v>
      </c>
      <c r="AA88" s="331">
        <f t="shared" si="22"/>
        <v>1</v>
      </c>
    </row>
    <row r="89" spans="1:27">
      <c r="A89" s="265">
        <v>40660.628310185188</v>
      </c>
      <c r="B89" s="265">
        <v>41472.321840277778</v>
      </c>
      <c r="C89" s="74" t="s">
        <v>494</v>
      </c>
      <c r="D89" s="74">
        <v>132</v>
      </c>
      <c r="E89" s="74">
        <v>35</v>
      </c>
      <c r="F89" s="74" t="s">
        <v>46</v>
      </c>
      <c r="G89" s="74">
        <v>4</v>
      </c>
      <c r="H89" s="74">
        <v>4</v>
      </c>
      <c r="I89" s="60">
        <v>4</v>
      </c>
      <c r="J89" s="74">
        <v>1</v>
      </c>
      <c r="K89" s="74">
        <v>1</v>
      </c>
      <c r="L89" s="73">
        <v>7.575757575757576E-3</v>
      </c>
      <c r="M89" s="75">
        <v>7.575757575757576E-3</v>
      </c>
      <c r="N89" s="73">
        <v>1</v>
      </c>
      <c r="O89" s="73">
        <f t="shared" si="13"/>
        <v>1</v>
      </c>
      <c r="P89" s="46">
        <f t="shared" si="14"/>
        <v>20</v>
      </c>
      <c r="Q89" s="46">
        <f t="shared" si="15"/>
        <v>1</v>
      </c>
      <c r="R89" s="46">
        <f t="shared" si="16"/>
        <v>21</v>
      </c>
      <c r="S89" s="46">
        <f t="shared" si="17"/>
        <v>3</v>
      </c>
      <c r="U89" s="264">
        <v>40660.628310185188</v>
      </c>
      <c r="V89" s="264">
        <v>41472.321840277778</v>
      </c>
      <c r="W89" s="131">
        <f t="shared" si="18"/>
        <v>811.69353009259066</v>
      </c>
      <c r="X89" s="4">
        <f t="shared" si="19"/>
        <v>2.2238178906646318</v>
      </c>
      <c r="Y89" s="131">
        <f t="shared" si="20"/>
        <v>2</v>
      </c>
      <c r="Z89" s="148">
        <f t="shared" ca="1" si="21"/>
        <v>0.54504051424667266</v>
      </c>
      <c r="AA89" s="331">
        <f t="shared" si="22"/>
        <v>1</v>
      </c>
    </row>
    <row r="90" spans="1:27">
      <c r="A90" s="265">
        <v>41082.674189814818</v>
      </c>
      <c r="B90" s="265">
        <v>41472.321840277778</v>
      </c>
      <c r="C90" s="74" t="s">
        <v>495</v>
      </c>
      <c r="D90" s="74">
        <v>109</v>
      </c>
      <c r="E90" s="74">
        <v>58</v>
      </c>
      <c r="F90" s="74" t="s">
        <v>46</v>
      </c>
      <c r="G90" s="74">
        <v>4</v>
      </c>
      <c r="H90" s="74">
        <v>4</v>
      </c>
      <c r="I90" s="60">
        <v>4</v>
      </c>
      <c r="J90" s="74">
        <v>1</v>
      </c>
      <c r="K90" s="74">
        <v>1</v>
      </c>
      <c r="L90" s="73">
        <v>9.1743119266055051E-3</v>
      </c>
      <c r="M90" s="75">
        <v>9.1743119266055051E-3</v>
      </c>
      <c r="N90" s="73">
        <v>1</v>
      </c>
      <c r="O90" s="73">
        <f t="shared" si="13"/>
        <v>1</v>
      </c>
      <c r="P90" s="46">
        <f t="shared" si="14"/>
        <v>20</v>
      </c>
      <c r="Q90" s="46">
        <f t="shared" si="15"/>
        <v>1</v>
      </c>
      <c r="R90" s="46">
        <f t="shared" si="16"/>
        <v>21</v>
      </c>
      <c r="S90" s="46">
        <f t="shared" si="17"/>
        <v>4</v>
      </c>
      <c r="U90" s="264">
        <v>41082.674189814818</v>
      </c>
      <c r="V90" s="264">
        <v>41472.321840277778</v>
      </c>
      <c r="W90" s="131">
        <f t="shared" si="18"/>
        <v>389.64765046296088</v>
      </c>
      <c r="X90" s="4">
        <f t="shared" si="19"/>
        <v>1.067527809487564</v>
      </c>
      <c r="Y90" s="131">
        <f t="shared" si="20"/>
        <v>1</v>
      </c>
      <c r="Z90" s="148">
        <f t="shared" ca="1" si="21"/>
        <v>0.26164278500422972</v>
      </c>
      <c r="AA90" s="331">
        <f t="shared" si="22"/>
        <v>1</v>
      </c>
    </row>
    <row r="91" spans="1:27">
      <c r="A91" s="265">
        <v>41161.650833333333</v>
      </c>
      <c r="B91" s="265">
        <v>41472.321840277778</v>
      </c>
      <c r="C91" s="74" t="s">
        <v>496</v>
      </c>
      <c r="D91" s="74">
        <v>83</v>
      </c>
      <c r="E91" s="74">
        <v>84</v>
      </c>
      <c r="F91" s="74" t="s">
        <v>46</v>
      </c>
      <c r="G91" s="74">
        <v>2</v>
      </c>
      <c r="H91" s="74">
        <v>3</v>
      </c>
      <c r="I91" s="60">
        <v>2.8554217999999998</v>
      </c>
      <c r="J91" s="74">
        <v>1</v>
      </c>
      <c r="K91" s="74">
        <v>1</v>
      </c>
      <c r="L91" s="73">
        <v>1.2048192771084338E-2</v>
      </c>
      <c r="M91" s="75">
        <v>1.2048192771084338E-2</v>
      </c>
      <c r="N91" s="73">
        <v>1</v>
      </c>
      <c r="O91" s="73">
        <f t="shared" si="13"/>
        <v>1.5</v>
      </c>
      <c r="P91" s="46">
        <f t="shared" si="14"/>
        <v>20</v>
      </c>
      <c r="Q91" s="46">
        <f t="shared" si="15"/>
        <v>1</v>
      </c>
      <c r="R91" s="46">
        <f t="shared" si="16"/>
        <v>21</v>
      </c>
      <c r="S91" s="46">
        <f t="shared" si="17"/>
        <v>4</v>
      </c>
      <c r="U91" s="264">
        <v>41161.650833333333</v>
      </c>
      <c r="V91" s="264">
        <v>41472.321840277778</v>
      </c>
      <c r="W91" s="131">
        <f t="shared" si="18"/>
        <v>310.67100694444525</v>
      </c>
      <c r="X91" s="4">
        <f t="shared" si="19"/>
        <v>0.85115344368341161</v>
      </c>
      <c r="Y91" s="131">
        <f t="shared" si="20"/>
        <v>0</v>
      </c>
      <c r="Z91" s="148">
        <f t="shared" ca="1" si="21"/>
        <v>0.20861110641995215</v>
      </c>
      <c r="AA91" s="331">
        <f t="shared" si="22"/>
        <v>1</v>
      </c>
    </row>
    <row r="92" spans="1:27">
      <c r="A92" s="265">
        <v>41161.650833333333</v>
      </c>
      <c r="B92" s="265">
        <v>41472.321840277778</v>
      </c>
      <c r="C92" s="74" t="s">
        <v>497</v>
      </c>
      <c r="D92" s="74">
        <v>83</v>
      </c>
      <c r="E92" s="74">
        <v>84</v>
      </c>
      <c r="F92" s="74" t="s">
        <v>46</v>
      </c>
      <c r="G92" s="74">
        <v>3</v>
      </c>
      <c r="H92" s="74">
        <v>4</v>
      </c>
      <c r="I92" s="60">
        <v>3.8554217999999998</v>
      </c>
      <c r="J92" s="74">
        <v>1</v>
      </c>
      <c r="K92" s="74">
        <v>1</v>
      </c>
      <c r="L92" s="73">
        <v>1.2048192771084338E-2</v>
      </c>
      <c r="M92" s="75">
        <v>1.2048192771084338E-2</v>
      </c>
      <c r="N92" s="73">
        <v>1</v>
      </c>
      <c r="O92" s="73">
        <f t="shared" si="13"/>
        <v>1.3333333333333333</v>
      </c>
      <c r="P92" s="46">
        <f t="shared" si="14"/>
        <v>20</v>
      </c>
      <c r="Q92" s="46">
        <f t="shared" si="15"/>
        <v>1</v>
      </c>
      <c r="R92" s="46">
        <f t="shared" si="16"/>
        <v>21</v>
      </c>
      <c r="S92" s="46">
        <f t="shared" si="17"/>
        <v>4</v>
      </c>
      <c r="U92" s="264">
        <v>41161.650833333333</v>
      </c>
      <c r="V92" s="264">
        <v>41472.321840277778</v>
      </c>
      <c r="W92" s="131">
        <f t="shared" si="18"/>
        <v>310.67100694444525</v>
      </c>
      <c r="X92" s="4">
        <f t="shared" si="19"/>
        <v>0.85115344368341161</v>
      </c>
      <c r="Y92" s="131">
        <f t="shared" si="20"/>
        <v>0</v>
      </c>
      <c r="Z92" s="148">
        <f t="shared" ca="1" si="21"/>
        <v>0.20861110641995215</v>
      </c>
      <c r="AA92" s="331">
        <f t="shared" si="22"/>
        <v>1</v>
      </c>
    </row>
    <row r="93" spans="1:27">
      <c r="A93" s="265">
        <v>39983.08662037037</v>
      </c>
      <c r="B93" s="265">
        <v>41472.321840277778</v>
      </c>
      <c r="C93" s="74" t="s">
        <v>498</v>
      </c>
      <c r="D93" s="74">
        <v>145</v>
      </c>
      <c r="E93" s="74">
        <v>17</v>
      </c>
      <c r="F93" s="74" t="s">
        <v>46</v>
      </c>
      <c r="G93" s="74">
        <v>3</v>
      </c>
      <c r="H93" s="74">
        <v>3</v>
      </c>
      <c r="I93" s="60">
        <v>3</v>
      </c>
      <c r="J93" s="74">
        <v>2</v>
      </c>
      <c r="K93" s="74">
        <v>1</v>
      </c>
      <c r="L93" s="73">
        <v>1.3793103448275862E-2</v>
      </c>
      <c r="M93" s="75">
        <v>6.8965517241379309E-3</v>
      </c>
      <c r="N93" s="73">
        <v>2</v>
      </c>
      <c r="O93" s="73">
        <f t="shared" si="13"/>
        <v>1</v>
      </c>
      <c r="P93" s="46">
        <f t="shared" si="14"/>
        <v>20</v>
      </c>
      <c r="Q93" s="46">
        <f t="shared" si="15"/>
        <v>1</v>
      </c>
      <c r="R93" s="46">
        <f t="shared" si="16"/>
        <v>21</v>
      </c>
      <c r="S93" s="46">
        <f t="shared" si="17"/>
        <v>1</v>
      </c>
      <c r="U93" s="264">
        <v>39983.08662037037</v>
      </c>
      <c r="V93" s="264">
        <v>41472.321840277778</v>
      </c>
      <c r="W93" s="131">
        <f t="shared" si="18"/>
        <v>1489.2352199074085</v>
      </c>
      <c r="X93" s="4">
        <f t="shared" si="19"/>
        <v>4.0800964928970096</v>
      </c>
      <c r="Y93" s="131">
        <f t="shared" si="20"/>
        <v>4</v>
      </c>
      <c r="Z93" s="148">
        <f t="shared" ca="1" si="21"/>
        <v>1</v>
      </c>
      <c r="AA93" s="331">
        <f t="shared" si="22"/>
        <v>1</v>
      </c>
    </row>
    <row r="94" spans="1:27">
      <c r="A94" s="265">
        <v>39983.08662037037</v>
      </c>
      <c r="B94" s="265">
        <v>41472.321840277778</v>
      </c>
      <c r="C94" s="74" t="s">
        <v>499</v>
      </c>
      <c r="D94" s="74">
        <v>145</v>
      </c>
      <c r="E94" s="74">
        <v>17</v>
      </c>
      <c r="F94" s="74" t="s">
        <v>46</v>
      </c>
      <c r="G94" s="74">
        <v>6</v>
      </c>
      <c r="H94" s="74">
        <v>6</v>
      </c>
      <c r="I94" s="60">
        <v>6</v>
      </c>
      <c r="J94" s="74">
        <v>2</v>
      </c>
      <c r="K94" s="74">
        <v>2</v>
      </c>
      <c r="L94" s="73">
        <v>1.3793103448275862E-2</v>
      </c>
      <c r="M94" s="75">
        <v>1.3793103448275862E-2</v>
      </c>
      <c r="N94" s="73">
        <v>1</v>
      </c>
      <c r="O94" s="73">
        <f t="shared" si="13"/>
        <v>1</v>
      </c>
      <c r="P94" s="46">
        <f t="shared" si="14"/>
        <v>20</v>
      </c>
      <c r="Q94" s="46">
        <f t="shared" si="15"/>
        <v>1</v>
      </c>
      <c r="R94" s="46">
        <f t="shared" si="16"/>
        <v>21</v>
      </c>
      <c r="S94" s="46">
        <f t="shared" si="17"/>
        <v>1</v>
      </c>
      <c r="U94" s="264">
        <v>39983.08662037037</v>
      </c>
      <c r="V94" s="264">
        <v>41472.321840277778</v>
      </c>
      <c r="W94" s="131">
        <f t="shared" si="18"/>
        <v>1489.2352199074085</v>
      </c>
      <c r="X94" s="4">
        <f t="shared" si="19"/>
        <v>4.0800964928970096</v>
      </c>
      <c r="Y94" s="131">
        <f t="shared" si="20"/>
        <v>4</v>
      </c>
      <c r="Z94" s="148">
        <f t="shared" ca="1" si="21"/>
        <v>1</v>
      </c>
      <c r="AA94" s="331">
        <f t="shared" si="22"/>
        <v>1</v>
      </c>
    </row>
    <row r="95" spans="1:27">
      <c r="A95" s="265">
        <v>39983.08662037037</v>
      </c>
      <c r="B95" s="265">
        <v>41472.321840277778</v>
      </c>
      <c r="C95" s="74" t="s">
        <v>500</v>
      </c>
      <c r="D95" s="74">
        <v>145</v>
      </c>
      <c r="E95" s="74">
        <v>17</v>
      </c>
      <c r="F95" s="74" t="s">
        <v>46</v>
      </c>
      <c r="G95" s="74">
        <v>4</v>
      </c>
      <c r="H95" s="74">
        <v>8</v>
      </c>
      <c r="I95" s="60">
        <v>7.9724139999999997</v>
      </c>
      <c r="J95" s="74">
        <v>2</v>
      </c>
      <c r="K95" s="74">
        <v>2</v>
      </c>
      <c r="L95" s="73">
        <v>1.3793103448275862E-2</v>
      </c>
      <c r="M95" s="75">
        <v>1.3793103448275862E-2</v>
      </c>
      <c r="N95" s="73">
        <v>1</v>
      </c>
      <c r="O95" s="73">
        <f t="shared" si="13"/>
        <v>2</v>
      </c>
      <c r="P95" s="46">
        <f t="shared" si="14"/>
        <v>20</v>
      </c>
      <c r="Q95" s="46">
        <f t="shared" si="15"/>
        <v>1</v>
      </c>
      <c r="R95" s="46">
        <f t="shared" si="16"/>
        <v>21</v>
      </c>
      <c r="S95" s="46">
        <f t="shared" si="17"/>
        <v>1</v>
      </c>
      <c r="U95" s="264">
        <v>39983.08662037037</v>
      </c>
      <c r="V95" s="264">
        <v>41472.321840277778</v>
      </c>
      <c r="W95" s="131">
        <f t="shared" si="18"/>
        <v>1489.2352199074085</v>
      </c>
      <c r="X95" s="4">
        <f t="shared" si="19"/>
        <v>4.0800964928970096</v>
      </c>
      <c r="Y95" s="131">
        <f t="shared" si="20"/>
        <v>4</v>
      </c>
      <c r="Z95" s="148">
        <f t="shared" ca="1" si="21"/>
        <v>1</v>
      </c>
      <c r="AA95" s="331">
        <f t="shared" si="22"/>
        <v>1</v>
      </c>
    </row>
    <row r="96" spans="1:27">
      <c r="A96" s="265">
        <v>39983.08662037037</v>
      </c>
      <c r="B96" s="265">
        <v>41472.321840277778</v>
      </c>
      <c r="C96" s="74" t="s">
        <v>501</v>
      </c>
      <c r="D96" s="74">
        <v>145</v>
      </c>
      <c r="E96" s="74">
        <v>17</v>
      </c>
      <c r="F96" s="74" t="s">
        <v>46</v>
      </c>
      <c r="G96" s="74">
        <v>5</v>
      </c>
      <c r="H96" s="74">
        <v>7</v>
      </c>
      <c r="I96" s="60">
        <v>6.9862070000000003</v>
      </c>
      <c r="J96" s="74">
        <v>2</v>
      </c>
      <c r="K96" s="74">
        <v>2</v>
      </c>
      <c r="L96" s="73">
        <v>1.3793103448275862E-2</v>
      </c>
      <c r="M96" s="75">
        <v>1.3793103448275862E-2</v>
      </c>
      <c r="N96" s="73">
        <v>1</v>
      </c>
      <c r="O96" s="73">
        <f t="shared" si="13"/>
        <v>1.4</v>
      </c>
      <c r="P96" s="46">
        <f t="shared" si="14"/>
        <v>20</v>
      </c>
      <c r="Q96" s="46">
        <f t="shared" si="15"/>
        <v>1</v>
      </c>
      <c r="R96" s="46">
        <f t="shared" si="16"/>
        <v>21</v>
      </c>
      <c r="S96" s="46">
        <f t="shared" si="17"/>
        <v>1</v>
      </c>
      <c r="U96" s="264">
        <v>39983.08662037037</v>
      </c>
      <c r="V96" s="264">
        <v>41472.321840277778</v>
      </c>
      <c r="W96" s="131">
        <f t="shared" si="18"/>
        <v>1489.2352199074085</v>
      </c>
      <c r="X96" s="4">
        <f t="shared" si="19"/>
        <v>4.0800964928970096</v>
      </c>
      <c r="Y96" s="131">
        <f t="shared" si="20"/>
        <v>4</v>
      </c>
      <c r="Z96" s="148">
        <f t="shared" ca="1" si="21"/>
        <v>1</v>
      </c>
      <c r="AA96" s="331">
        <f t="shared" si="22"/>
        <v>1</v>
      </c>
    </row>
    <row r="97" spans="1:27">
      <c r="A97" s="265">
        <v>39983.08662037037</v>
      </c>
      <c r="B97" s="265">
        <v>41472.321840277778</v>
      </c>
      <c r="C97" s="74" t="s">
        <v>502</v>
      </c>
      <c r="D97" s="74">
        <v>145</v>
      </c>
      <c r="E97" s="74">
        <v>17</v>
      </c>
      <c r="F97" s="74" t="s">
        <v>46</v>
      </c>
      <c r="G97" s="74">
        <v>9</v>
      </c>
      <c r="H97" s="74">
        <v>9</v>
      </c>
      <c r="I97" s="60">
        <v>9</v>
      </c>
      <c r="J97" s="74">
        <v>2</v>
      </c>
      <c r="K97" s="74">
        <v>2</v>
      </c>
      <c r="L97" s="73">
        <v>1.3793103448275862E-2</v>
      </c>
      <c r="M97" s="75">
        <v>1.3793103448275862E-2</v>
      </c>
      <c r="N97" s="73">
        <v>1</v>
      </c>
      <c r="O97" s="73">
        <f t="shared" si="13"/>
        <v>1</v>
      </c>
      <c r="P97" s="46">
        <f t="shared" si="14"/>
        <v>20</v>
      </c>
      <c r="Q97" s="46">
        <f t="shared" si="15"/>
        <v>1</v>
      </c>
      <c r="R97" s="46">
        <f t="shared" si="16"/>
        <v>21</v>
      </c>
      <c r="S97" s="46">
        <f t="shared" si="17"/>
        <v>1</v>
      </c>
      <c r="U97" s="264">
        <v>39983.08662037037</v>
      </c>
      <c r="V97" s="264">
        <v>41472.321840277778</v>
      </c>
      <c r="W97" s="131">
        <f t="shared" si="18"/>
        <v>1489.2352199074085</v>
      </c>
      <c r="X97" s="4">
        <f t="shared" si="19"/>
        <v>4.0800964928970096</v>
      </c>
      <c r="Y97" s="131">
        <f t="shared" si="20"/>
        <v>4</v>
      </c>
      <c r="Z97" s="148">
        <f t="shared" ca="1" si="21"/>
        <v>1</v>
      </c>
      <c r="AA97" s="331">
        <f t="shared" si="22"/>
        <v>1</v>
      </c>
    </row>
    <row r="98" spans="1:27">
      <c r="A98" s="265">
        <v>39983.08662037037</v>
      </c>
      <c r="B98" s="265">
        <v>41472.321840277778</v>
      </c>
      <c r="C98" s="74" t="s">
        <v>503</v>
      </c>
      <c r="D98" s="74">
        <v>145</v>
      </c>
      <c r="E98" s="74">
        <v>17</v>
      </c>
      <c r="F98" s="74" t="s">
        <v>46</v>
      </c>
      <c r="G98" s="74">
        <v>4</v>
      </c>
      <c r="H98" s="74">
        <v>5</v>
      </c>
      <c r="I98" s="60">
        <v>4.9586205000000003</v>
      </c>
      <c r="J98" s="74">
        <v>2</v>
      </c>
      <c r="K98" s="74">
        <v>2</v>
      </c>
      <c r="L98" s="73">
        <v>1.3793103448275862E-2</v>
      </c>
      <c r="M98" s="75">
        <v>1.3793103448275862E-2</v>
      </c>
      <c r="N98" s="73">
        <v>1</v>
      </c>
      <c r="O98" s="73">
        <f t="shared" si="13"/>
        <v>1.25</v>
      </c>
      <c r="P98" s="46">
        <f t="shared" si="14"/>
        <v>20</v>
      </c>
      <c r="Q98" s="46">
        <f t="shared" si="15"/>
        <v>1</v>
      </c>
      <c r="R98" s="46">
        <f t="shared" si="16"/>
        <v>21</v>
      </c>
      <c r="S98" s="46">
        <f t="shared" si="17"/>
        <v>1</v>
      </c>
      <c r="U98" s="264">
        <v>39983.08662037037</v>
      </c>
      <c r="V98" s="264">
        <v>41472.321840277778</v>
      </c>
      <c r="W98" s="131">
        <f t="shared" si="18"/>
        <v>1489.2352199074085</v>
      </c>
      <c r="X98" s="4">
        <f t="shared" si="19"/>
        <v>4.0800964928970096</v>
      </c>
      <c r="Y98" s="131">
        <f t="shared" si="20"/>
        <v>4</v>
      </c>
      <c r="Z98" s="148">
        <f t="shared" ca="1" si="21"/>
        <v>1</v>
      </c>
      <c r="AA98" s="331">
        <f t="shared" si="22"/>
        <v>1</v>
      </c>
    </row>
    <row r="99" spans="1:27">
      <c r="A99" s="265">
        <v>40660.628310185188</v>
      </c>
      <c r="B99" s="265">
        <v>41472.321840277778</v>
      </c>
      <c r="C99" s="74" t="s">
        <v>504</v>
      </c>
      <c r="D99" s="74">
        <v>132</v>
      </c>
      <c r="E99" s="74">
        <v>35</v>
      </c>
      <c r="F99" s="74" t="s">
        <v>46</v>
      </c>
      <c r="G99" s="74">
        <v>6</v>
      </c>
      <c r="H99" s="74">
        <v>6</v>
      </c>
      <c r="I99" s="60">
        <v>6</v>
      </c>
      <c r="J99" s="74">
        <v>2</v>
      </c>
      <c r="K99" s="74">
        <v>2</v>
      </c>
      <c r="L99" s="73">
        <v>1.5151515151515152E-2</v>
      </c>
      <c r="M99" s="75">
        <v>1.5151515151515152E-2</v>
      </c>
      <c r="N99" s="73">
        <v>1</v>
      </c>
      <c r="O99" s="73">
        <f t="shared" si="13"/>
        <v>1</v>
      </c>
      <c r="P99" s="46">
        <f t="shared" si="14"/>
        <v>20</v>
      </c>
      <c r="Q99" s="46">
        <f t="shared" si="15"/>
        <v>1</v>
      </c>
      <c r="R99" s="46">
        <f t="shared" si="16"/>
        <v>21</v>
      </c>
      <c r="S99" s="46">
        <f t="shared" si="17"/>
        <v>3</v>
      </c>
      <c r="U99" s="264">
        <v>40660.628310185188</v>
      </c>
      <c r="V99" s="264">
        <v>41472.321840277778</v>
      </c>
      <c r="W99" s="131">
        <f t="shared" si="18"/>
        <v>811.69353009259066</v>
      </c>
      <c r="X99" s="4">
        <f t="shared" si="19"/>
        <v>2.2238178906646318</v>
      </c>
      <c r="Y99" s="131">
        <f t="shared" si="20"/>
        <v>2</v>
      </c>
      <c r="Z99" s="148">
        <f t="shared" ca="1" si="21"/>
        <v>0.54504051424667266</v>
      </c>
      <c r="AA99" s="331">
        <f t="shared" si="22"/>
        <v>1</v>
      </c>
    </row>
    <row r="100" spans="1:27">
      <c r="A100" s="265">
        <v>40660.628310185188</v>
      </c>
      <c r="B100" s="265">
        <v>41472.321840277778</v>
      </c>
      <c r="C100" s="74" t="s">
        <v>505</v>
      </c>
      <c r="D100" s="74">
        <v>132</v>
      </c>
      <c r="E100" s="74">
        <v>35</v>
      </c>
      <c r="F100" s="74" t="s">
        <v>46</v>
      </c>
      <c r="G100" s="74">
        <v>6</v>
      </c>
      <c r="H100" s="74">
        <v>6</v>
      </c>
      <c r="I100" s="60">
        <v>6</v>
      </c>
      <c r="J100" s="74">
        <v>2</v>
      </c>
      <c r="K100" s="74">
        <v>2</v>
      </c>
      <c r="L100" s="73">
        <v>1.5151515151515152E-2</v>
      </c>
      <c r="M100" s="75">
        <v>1.5151515151515152E-2</v>
      </c>
      <c r="N100" s="73">
        <v>1</v>
      </c>
      <c r="O100" s="73">
        <f t="shared" si="13"/>
        <v>1</v>
      </c>
      <c r="P100" s="46">
        <f t="shared" si="14"/>
        <v>20</v>
      </c>
      <c r="Q100" s="46">
        <f t="shared" si="15"/>
        <v>1</v>
      </c>
      <c r="R100" s="46">
        <f t="shared" si="16"/>
        <v>21</v>
      </c>
      <c r="S100" s="46">
        <f t="shared" si="17"/>
        <v>3</v>
      </c>
      <c r="U100" s="264">
        <v>40660.628310185188</v>
      </c>
      <c r="V100" s="264">
        <v>41472.321840277778</v>
      </c>
      <c r="W100" s="131">
        <f t="shared" si="18"/>
        <v>811.69353009259066</v>
      </c>
      <c r="X100" s="4">
        <f t="shared" si="19"/>
        <v>2.2238178906646318</v>
      </c>
      <c r="Y100" s="131">
        <f t="shared" si="20"/>
        <v>2</v>
      </c>
      <c r="Z100" s="148">
        <f t="shared" ca="1" si="21"/>
        <v>0.54504051424667266</v>
      </c>
      <c r="AA100" s="331">
        <f t="shared" si="22"/>
        <v>1</v>
      </c>
    </row>
    <row r="101" spans="1:27">
      <c r="A101" s="265">
        <v>41258.176574074074</v>
      </c>
      <c r="B101" s="265">
        <v>41472.321840277778</v>
      </c>
      <c r="C101" s="74" t="s">
        <v>506</v>
      </c>
      <c r="D101" s="74">
        <v>66</v>
      </c>
      <c r="E101" s="74">
        <v>101</v>
      </c>
      <c r="F101" s="74" t="s">
        <v>46</v>
      </c>
      <c r="G101" s="74">
        <v>4</v>
      </c>
      <c r="H101" s="74">
        <v>4</v>
      </c>
      <c r="I101" s="60">
        <v>4</v>
      </c>
      <c r="J101" s="74">
        <v>1</v>
      </c>
      <c r="K101" s="74">
        <v>1</v>
      </c>
      <c r="L101" s="73">
        <v>1.5151515151515152E-2</v>
      </c>
      <c r="M101" s="75">
        <v>1.5151515151515152E-2</v>
      </c>
      <c r="N101" s="73">
        <v>1</v>
      </c>
      <c r="O101" s="73">
        <f t="shared" si="13"/>
        <v>1</v>
      </c>
      <c r="P101" s="46">
        <f t="shared" si="14"/>
        <v>20</v>
      </c>
      <c r="Q101" s="46">
        <f t="shared" si="15"/>
        <v>1</v>
      </c>
      <c r="R101" s="46">
        <f t="shared" si="16"/>
        <v>21</v>
      </c>
      <c r="S101" s="46">
        <f t="shared" si="17"/>
        <v>4</v>
      </c>
      <c r="U101" s="264">
        <v>41258.176574074074</v>
      </c>
      <c r="V101" s="264">
        <v>41472.321840277778</v>
      </c>
      <c r="W101" s="131">
        <f t="shared" si="18"/>
        <v>214.14526620370452</v>
      </c>
      <c r="X101" s="4">
        <f t="shared" si="19"/>
        <v>0.5866993594622042</v>
      </c>
      <c r="Y101" s="131">
        <f t="shared" si="20"/>
        <v>0</v>
      </c>
      <c r="Z101" s="148">
        <f t="shared" ca="1" si="21"/>
        <v>0.14379546181899913</v>
      </c>
      <c r="AA101" s="331">
        <f t="shared" si="22"/>
        <v>1</v>
      </c>
    </row>
    <row r="102" spans="1:27">
      <c r="A102" s="265">
        <v>41258.694745370369</v>
      </c>
      <c r="B102" s="265">
        <v>41472.321840277778</v>
      </c>
      <c r="C102" s="74" t="s">
        <v>507</v>
      </c>
      <c r="D102" s="74">
        <v>65</v>
      </c>
      <c r="E102" s="74">
        <v>102</v>
      </c>
      <c r="F102" s="74" t="s">
        <v>46</v>
      </c>
      <c r="G102" s="74">
        <v>6</v>
      </c>
      <c r="H102" s="74">
        <v>6</v>
      </c>
      <c r="I102" s="60">
        <v>6</v>
      </c>
      <c r="J102" s="74">
        <v>1</v>
      </c>
      <c r="K102" s="74">
        <v>1</v>
      </c>
      <c r="L102" s="73">
        <v>1.5384615384615385E-2</v>
      </c>
      <c r="M102" s="75">
        <v>1.5384615384615385E-2</v>
      </c>
      <c r="N102" s="73">
        <v>1</v>
      </c>
      <c r="O102" s="73">
        <f t="shared" si="13"/>
        <v>1</v>
      </c>
      <c r="P102" s="46">
        <f t="shared" si="14"/>
        <v>20</v>
      </c>
      <c r="Q102" s="46">
        <f t="shared" si="15"/>
        <v>1</v>
      </c>
      <c r="R102" s="46">
        <f t="shared" si="16"/>
        <v>21</v>
      </c>
      <c r="S102" s="46">
        <f t="shared" si="17"/>
        <v>4</v>
      </c>
      <c r="U102" s="264">
        <v>41258.694745370369</v>
      </c>
      <c r="V102" s="264">
        <v>41472.321840277778</v>
      </c>
      <c r="W102" s="131">
        <f t="shared" si="18"/>
        <v>213.62709490740963</v>
      </c>
      <c r="X102" s="4">
        <f t="shared" si="19"/>
        <v>0.58527971207509488</v>
      </c>
      <c r="Y102" s="131">
        <f t="shared" si="20"/>
        <v>0</v>
      </c>
      <c r="Z102" s="148">
        <f t="shared" ca="1" si="21"/>
        <v>0.14344751725700636</v>
      </c>
      <c r="AA102" s="331">
        <f t="shared" si="22"/>
        <v>1</v>
      </c>
    </row>
    <row r="103" spans="1:27">
      <c r="A103" s="265">
        <v>41258.694745370369</v>
      </c>
      <c r="B103" s="265">
        <v>41472.321840277778</v>
      </c>
      <c r="C103" s="74" t="s">
        <v>508</v>
      </c>
      <c r="D103" s="74">
        <v>65</v>
      </c>
      <c r="E103" s="74">
        <v>102</v>
      </c>
      <c r="F103" s="74" t="s">
        <v>46</v>
      </c>
      <c r="G103" s="74">
        <v>6</v>
      </c>
      <c r="H103" s="74">
        <v>6</v>
      </c>
      <c r="I103" s="60">
        <v>6</v>
      </c>
      <c r="J103" s="74">
        <v>1</v>
      </c>
      <c r="K103" s="74">
        <v>1</v>
      </c>
      <c r="L103" s="73">
        <v>1.5384615384615385E-2</v>
      </c>
      <c r="M103" s="75">
        <v>1.5384615384615385E-2</v>
      </c>
      <c r="N103" s="73">
        <v>1</v>
      </c>
      <c r="O103" s="73">
        <f t="shared" si="13"/>
        <v>1</v>
      </c>
      <c r="P103" s="46">
        <f t="shared" si="14"/>
        <v>20</v>
      </c>
      <c r="Q103" s="46">
        <f t="shared" si="15"/>
        <v>1</v>
      </c>
      <c r="R103" s="46">
        <f t="shared" si="16"/>
        <v>21</v>
      </c>
      <c r="S103" s="46">
        <f t="shared" si="17"/>
        <v>4</v>
      </c>
      <c r="U103" s="264">
        <v>41258.694745370369</v>
      </c>
      <c r="V103" s="264">
        <v>41472.321840277778</v>
      </c>
      <c r="W103" s="131">
        <f t="shared" si="18"/>
        <v>213.62709490740963</v>
      </c>
      <c r="X103" s="4">
        <f t="shared" si="19"/>
        <v>0.58527971207509488</v>
      </c>
      <c r="Y103" s="131">
        <f t="shared" si="20"/>
        <v>0</v>
      </c>
      <c r="Z103" s="148">
        <f t="shared" ca="1" si="21"/>
        <v>0.14344751725700636</v>
      </c>
      <c r="AA103" s="331">
        <f t="shared" si="22"/>
        <v>1</v>
      </c>
    </row>
    <row r="104" spans="1:27">
      <c r="A104" s="265">
        <v>41082.674189814818</v>
      </c>
      <c r="B104" s="265">
        <v>41472.321840277778</v>
      </c>
      <c r="C104" s="74" t="s">
        <v>509</v>
      </c>
      <c r="D104" s="74">
        <v>109</v>
      </c>
      <c r="E104" s="74">
        <v>58</v>
      </c>
      <c r="F104" s="74" t="s">
        <v>46</v>
      </c>
      <c r="G104" s="74">
        <v>53</v>
      </c>
      <c r="H104" s="74">
        <v>53</v>
      </c>
      <c r="I104" s="60">
        <v>53</v>
      </c>
      <c r="J104" s="74">
        <v>2</v>
      </c>
      <c r="K104" s="74">
        <v>1</v>
      </c>
      <c r="L104" s="73">
        <v>1.834862385321101E-2</v>
      </c>
      <c r="M104" s="75">
        <v>9.1743119266055051E-3</v>
      </c>
      <c r="N104" s="73">
        <v>2</v>
      </c>
      <c r="O104" s="73">
        <f t="shared" si="13"/>
        <v>1</v>
      </c>
      <c r="P104" s="46">
        <f t="shared" si="14"/>
        <v>20</v>
      </c>
      <c r="Q104" s="46">
        <f t="shared" si="15"/>
        <v>1</v>
      </c>
      <c r="R104" s="46">
        <f t="shared" si="16"/>
        <v>21</v>
      </c>
      <c r="S104" s="46">
        <f t="shared" si="17"/>
        <v>4</v>
      </c>
      <c r="U104" s="264">
        <v>41082.674189814818</v>
      </c>
      <c r="V104" s="264">
        <v>41472.321840277778</v>
      </c>
      <c r="W104" s="131">
        <f t="shared" si="18"/>
        <v>389.64765046296088</v>
      </c>
      <c r="X104" s="4">
        <f t="shared" si="19"/>
        <v>1.067527809487564</v>
      </c>
      <c r="Y104" s="131">
        <f t="shared" si="20"/>
        <v>1</v>
      </c>
      <c r="Z104" s="148">
        <f t="shared" ca="1" si="21"/>
        <v>0.26164278500422972</v>
      </c>
      <c r="AA104" s="331">
        <f t="shared" si="22"/>
        <v>1</v>
      </c>
    </row>
    <row r="105" spans="1:27">
      <c r="A105" s="265">
        <v>39983.08662037037</v>
      </c>
      <c r="B105" s="265">
        <v>41472.321840277778</v>
      </c>
      <c r="C105" s="74" t="s">
        <v>510</v>
      </c>
      <c r="D105" s="74">
        <v>145</v>
      </c>
      <c r="E105" s="74">
        <v>17</v>
      </c>
      <c r="F105" s="74" t="s">
        <v>46</v>
      </c>
      <c r="G105" s="74">
        <v>3</v>
      </c>
      <c r="H105" s="74">
        <v>4</v>
      </c>
      <c r="I105" s="60">
        <v>3.7172413</v>
      </c>
      <c r="J105" s="74">
        <v>3</v>
      </c>
      <c r="K105" s="74">
        <v>3</v>
      </c>
      <c r="L105" s="73">
        <v>2.0689655172413793E-2</v>
      </c>
      <c r="M105" s="75">
        <v>2.0689655172413793E-2</v>
      </c>
      <c r="N105" s="73">
        <v>1</v>
      </c>
      <c r="O105" s="73">
        <f t="shared" si="13"/>
        <v>1.3333333333333333</v>
      </c>
      <c r="P105" s="46">
        <f t="shared" si="14"/>
        <v>20</v>
      </c>
      <c r="Q105" s="46">
        <f t="shared" si="15"/>
        <v>1</v>
      </c>
      <c r="R105" s="46">
        <f t="shared" si="16"/>
        <v>21</v>
      </c>
      <c r="S105" s="46">
        <f t="shared" si="17"/>
        <v>1</v>
      </c>
      <c r="U105" s="264">
        <v>39983.08662037037</v>
      </c>
      <c r="V105" s="264">
        <v>41472.321840277778</v>
      </c>
      <c r="W105" s="131">
        <f t="shared" si="18"/>
        <v>1489.2352199074085</v>
      </c>
      <c r="X105" s="4">
        <f t="shared" si="19"/>
        <v>4.0800964928970096</v>
      </c>
      <c r="Y105" s="131">
        <f t="shared" si="20"/>
        <v>4</v>
      </c>
      <c r="Z105" s="148">
        <f t="shared" ca="1" si="21"/>
        <v>1</v>
      </c>
      <c r="AA105" s="331">
        <f t="shared" si="22"/>
        <v>1</v>
      </c>
    </row>
    <row r="106" spans="1:27">
      <c r="A106" s="265">
        <v>39983.08662037037</v>
      </c>
      <c r="B106" s="265">
        <v>41472.321840277778</v>
      </c>
      <c r="C106" s="74" t="s">
        <v>511</v>
      </c>
      <c r="D106" s="74">
        <v>145</v>
      </c>
      <c r="E106" s="74">
        <v>17</v>
      </c>
      <c r="F106" s="74" t="s">
        <v>46</v>
      </c>
      <c r="G106" s="74">
        <v>6</v>
      </c>
      <c r="H106" s="74">
        <v>7</v>
      </c>
      <c r="I106" s="60">
        <v>6.9103446000000002</v>
      </c>
      <c r="J106" s="74">
        <v>3</v>
      </c>
      <c r="K106" s="74">
        <v>3</v>
      </c>
      <c r="L106" s="73">
        <v>2.0689655172413793E-2</v>
      </c>
      <c r="M106" s="75">
        <v>2.0689655172413793E-2</v>
      </c>
      <c r="N106" s="73">
        <v>1</v>
      </c>
      <c r="O106" s="73">
        <f t="shared" si="13"/>
        <v>1.1666666666666667</v>
      </c>
      <c r="P106" s="46">
        <f t="shared" si="14"/>
        <v>20</v>
      </c>
      <c r="Q106" s="46">
        <f t="shared" si="15"/>
        <v>1</v>
      </c>
      <c r="R106" s="46">
        <f t="shared" si="16"/>
        <v>21</v>
      </c>
      <c r="S106" s="46">
        <f t="shared" si="17"/>
        <v>1</v>
      </c>
      <c r="U106" s="264">
        <v>39983.08662037037</v>
      </c>
      <c r="V106" s="264">
        <v>41472.321840277778</v>
      </c>
      <c r="W106" s="131">
        <f t="shared" si="18"/>
        <v>1489.2352199074085</v>
      </c>
      <c r="X106" s="4">
        <f t="shared" si="19"/>
        <v>4.0800964928970096</v>
      </c>
      <c r="Y106" s="131">
        <f t="shared" si="20"/>
        <v>4</v>
      </c>
      <c r="Z106" s="148">
        <f t="shared" ca="1" si="21"/>
        <v>1</v>
      </c>
      <c r="AA106" s="331">
        <f t="shared" si="22"/>
        <v>1</v>
      </c>
    </row>
    <row r="107" spans="1:27">
      <c r="A107" s="265">
        <v>39983.08662037037</v>
      </c>
      <c r="B107" s="265">
        <v>41472.321840277778</v>
      </c>
      <c r="C107" s="74" t="s">
        <v>512</v>
      </c>
      <c r="D107" s="74">
        <v>145</v>
      </c>
      <c r="E107" s="74">
        <v>17</v>
      </c>
      <c r="F107" s="74" t="s">
        <v>46</v>
      </c>
      <c r="G107" s="74">
        <v>4</v>
      </c>
      <c r="H107" s="74">
        <v>6</v>
      </c>
      <c r="I107" s="60">
        <v>5.7103450000000002</v>
      </c>
      <c r="J107" s="74">
        <v>3</v>
      </c>
      <c r="K107" s="74">
        <v>3</v>
      </c>
      <c r="L107" s="73">
        <v>2.0689655172413793E-2</v>
      </c>
      <c r="M107" s="75">
        <v>2.0689655172413793E-2</v>
      </c>
      <c r="N107" s="73">
        <v>1</v>
      </c>
      <c r="O107" s="73">
        <f t="shared" si="13"/>
        <v>1.5</v>
      </c>
      <c r="P107" s="46">
        <f t="shared" si="14"/>
        <v>20</v>
      </c>
      <c r="Q107" s="46">
        <f t="shared" si="15"/>
        <v>1</v>
      </c>
      <c r="R107" s="46">
        <f t="shared" si="16"/>
        <v>21</v>
      </c>
      <c r="S107" s="46">
        <f t="shared" si="17"/>
        <v>1</v>
      </c>
      <c r="U107" s="264">
        <v>39983.08662037037</v>
      </c>
      <c r="V107" s="264">
        <v>41472.321840277778</v>
      </c>
      <c r="W107" s="131">
        <f t="shared" si="18"/>
        <v>1489.2352199074085</v>
      </c>
      <c r="X107" s="4">
        <f t="shared" si="19"/>
        <v>4.0800964928970096</v>
      </c>
      <c r="Y107" s="131">
        <f t="shared" si="20"/>
        <v>4</v>
      </c>
      <c r="Z107" s="148">
        <f t="shared" ca="1" si="21"/>
        <v>1</v>
      </c>
      <c r="AA107" s="331">
        <f t="shared" si="22"/>
        <v>1</v>
      </c>
    </row>
    <row r="108" spans="1:27">
      <c r="A108" s="265">
        <v>40660.628310185188</v>
      </c>
      <c r="B108" s="265">
        <v>41472.321840277778</v>
      </c>
      <c r="C108" s="74" t="s">
        <v>513</v>
      </c>
      <c r="D108" s="74">
        <v>132</v>
      </c>
      <c r="E108" s="74">
        <v>35</v>
      </c>
      <c r="F108" s="74" t="s">
        <v>46</v>
      </c>
      <c r="G108" s="74">
        <v>6</v>
      </c>
      <c r="H108" s="74">
        <v>6</v>
      </c>
      <c r="I108" s="60">
        <v>6</v>
      </c>
      <c r="J108" s="74">
        <v>3</v>
      </c>
      <c r="K108" s="74">
        <v>3</v>
      </c>
      <c r="L108" s="73">
        <v>2.2727272727272728E-2</v>
      </c>
      <c r="M108" s="75">
        <v>2.2727272727272728E-2</v>
      </c>
      <c r="N108" s="73">
        <v>1</v>
      </c>
      <c r="O108" s="73">
        <f t="shared" si="13"/>
        <v>1</v>
      </c>
      <c r="P108" s="46">
        <f t="shared" si="14"/>
        <v>20</v>
      </c>
      <c r="Q108" s="46">
        <f t="shared" si="15"/>
        <v>1</v>
      </c>
      <c r="R108" s="46">
        <f t="shared" si="16"/>
        <v>21</v>
      </c>
      <c r="S108" s="46">
        <f t="shared" si="17"/>
        <v>3</v>
      </c>
      <c r="U108" s="264">
        <v>40660.628310185188</v>
      </c>
      <c r="V108" s="264">
        <v>41472.321840277778</v>
      </c>
      <c r="W108" s="131">
        <f t="shared" si="18"/>
        <v>811.69353009259066</v>
      </c>
      <c r="X108" s="4">
        <f t="shared" si="19"/>
        <v>2.2238178906646318</v>
      </c>
      <c r="Y108" s="131">
        <f t="shared" si="20"/>
        <v>2</v>
      </c>
      <c r="Z108" s="148">
        <f t="shared" ca="1" si="21"/>
        <v>0.54504051424667266</v>
      </c>
      <c r="AA108" s="331">
        <f t="shared" si="22"/>
        <v>1</v>
      </c>
    </row>
    <row r="109" spans="1:27">
      <c r="A109" s="265">
        <v>40660.628310185188</v>
      </c>
      <c r="B109" s="265">
        <v>41472.321840277778</v>
      </c>
      <c r="C109" s="74" t="s">
        <v>514</v>
      </c>
      <c r="D109" s="74">
        <v>132</v>
      </c>
      <c r="E109" s="74">
        <v>35</v>
      </c>
      <c r="F109" s="74" t="s">
        <v>46</v>
      </c>
      <c r="G109" s="74">
        <v>6</v>
      </c>
      <c r="H109" s="74">
        <v>6</v>
      </c>
      <c r="I109" s="60">
        <v>6</v>
      </c>
      <c r="J109" s="74">
        <v>3</v>
      </c>
      <c r="K109" s="74">
        <v>3</v>
      </c>
      <c r="L109" s="73">
        <v>2.2727272727272728E-2</v>
      </c>
      <c r="M109" s="75">
        <v>2.2727272727272728E-2</v>
      </c>
      <c r="N109" s="73">
        <v>1</v>
      </c>
      <c r="O109" s="73">
        <f t="shared" si="13"/>
        <v>1</v>
      </c>
      <c r="P109" s="46">
        <f t="shared" si="14"/>
        <v>20</v>
      </c>
      <c r="Q109" s="46">
        <f t="shared" si="15"/>
        <v>1</v>
      </c>
      <c r="R109" s="46">
        <f t="shared" si="16"/>
        <v>21</v>
      </c>
      <c r="S109" s="46">
        <f t="shared" si="17"/>
        <v>3</v>
      </c>
      <c r="U109" s="264">
        <v>40660.628310185188</v>
      </c>
      <c r="V109" s="264">
        <v>41472.321840277778</v>
      </c>
      <c r="W109" s="131">
        <f t="shared" si="18"/>
        <v>811.69353009259066</v>
      </c>
      <c r="X109" s="4">
        <f t="shared" si="19"/>
        <v>2.2238178906646318</v>
      </c>
      <c r="Y109" s="131">
        <f t="shared" si="20"/>
        <v>2</v>
      </c>
      <c r="Z109" s="148">
        <f t="shared" ca="1" si="21"/>
        <v>0.54504051424667266</v>
      </c>
      <c r="AA109" s="331">
        <f t="shared" si="22"/>
        <v>1</v>
      </c>
    </row>
    <row r="110" spans="1:27">
      <c r="A110" s="265">
        <v>40662.688321759255</v>
      </c>
      <c r="B110" s="265">
        <v>41472.321840277778</v>
      </c>
      <c r="C110" s="74" t="s">
        <v>515</v>
      </c>
      <c r="D110" s="74">
        <v>130</v>
      </c>
      <c r="E110" s="74">
        <v>37</v>
      </c>
      <c r="F110" s="74" t="s">
        <v>46</v>
      </c>
      <c r="G110" s="74">
        <v>6</v>
      </c>
      <c r="H110" s="74">
        <v>5</v>
      </c>
      <c r="I110" s="60">
        <v>5.0153847000000003</v>
      </c>
      <c r="J110" s="74">
        <v>3</v>
      </c>
      <c r="K110" s="74">
        <v>3</v>
      </c>
      <c r="L110" s="73">
        <v>2.3076923076923078E-2</v>
      </c>
      <c r="M110" s="75">
        <v>2.3076923076923078E-2</v>
      </c>
      <c r="N110" s="73">
        <v>1</v>
      </c>
      <c r="O110" s="73">
        <f t="shared" si="13"/>
        <v>0.83333333333333337</v>
      </c>
      <c r="P110" s="46">
        <f t="shared" si="14"/>
        <v>20</v>
      </c>
      <c r="Q110" s="46">
        <f t="shared" si="15"/>
        <v>1</v>
      </c>
      <c r="R110" s="46">
        <f t="shared" si="16"/>
        <v>21</v>
      </c>
      <c r="S110" s="46">
        <f t="shared" si="17"/>
        <v>3</v>
      </c>
      <c r="U110" s="264">
        <v>40662.688321759255</v>
      </c>
      <c r="V110" s="264">
        <v>41472.321840277778</v>
      </c>
      <c r="W110" s="131">
        <f t="shared" si="18"/>
        <v>809.63351851852349</v>
      </c>
      <c r="X110" s="4">
        <f t="shared" si="19"/>
        <v>2.2181740233384204</v>
      </c>
      <c r="Y110" s="131">
        <f t="shared" si="20"/>
        <v>2</v>
      </c>
      <c r="Z110" s="148">
        <f t="shared" ca="1" si="21"/>
        <v>0.54365724614601951</v>
      </c>
      <c r="AA110" s="331">
        <f t="shared" si="22"/>
        <v>1</v>
      </c>
    </row>
    <row r="111" spans="1:27">
      <c r="A111" s="265">
        <v>41161.650833333333</v>
      </c>
      <c r="B111" s="265">
        <v>41472.321840277778</v>
      </c>
      <c r="C111" s="74" t="s">
        <v>516</v>
      </c>
      <c r="D111" s="74">
        <v>83</v>
      </c>
      <c r="E111" s="74">
        <v>84</v>
      </c>
      <c r="F111" s="74" t="s">
        <v>46</v>
      </c>
      <c r="G111" s="74">
        <v>2</v>
      </c>
      <c r="H111" s="74">
        <v>2</v>
      </c>
      <c r="I111" s="60">
        <v>2.1325302000000002</v>
      </c>
      <c r="J111" s="74">
        <v>2</v>
      </c>
      <c r="K111" s="74">
        <v>2</v>
      </c>
      <c r="L111" s="73">
        <v>2.4096385542168676E-2</v>
      </c>
      <c r="M111" s="75">
        <v>2.4096385542168676E-2</v>
      </c>
      <c r="N111" s="73">
        <v>1</v>
      </c>
      <c r="O111" s="73">
        <f t="shared" si="13"/>
        <v>1</v>
      </c>
      <c r="P111" s="46">
        <f t="shared" si="14"/>
        <v>20</v>
      </c>
      <c r="Q111" s="46">
        <f t="shared" si="15"/>
        <v>1</v>
      </c>
      <c r="R111" s="46">
        <f t="shared" si="16"/>
        <v>21</v>
      </c>
      <c r="S111" s="46">
        <f t="shared" si="17"/>
        <v>4</v>
      </c>
      <c r="U111" s="264">
        <v>41161.650833333333</v>
      </c>
      <c r="V111" s="264">
        <v>41472.321840277778</v>
      </c>
      <c r="W111" s="131">
        <f t="shared" si="18"/>
        <v>310.67100694444525</v>
      </c>
      <c r="X111" s="4">
        <f t="shared" si="19"/>
        <v>0.85115344368341161</v>
      </c>
      <c r="Y111" s="131">
        <f t="shared" si="20"/>
        <v>0</v>
      </c>
      <c r="Z111" s="148">
        <f t="shared" ca="1" si="21"/>
        <v>0.20861110641995215</v>
      </c>
      <c r="AA111" s="331">
        <f t="shared" si="22"/>
        <v>1</v>
      </c>
    </row>
    <row r="112" spans="1:27">
      <c r="A112" s="265">
        <v>41245.383611111109</v>
      </c>
      <c r="B112" s="265">
        <v>41472.321840277778</v>
      </c>
      <c r="C112" s="74" t="s">
        <v>517</v>
      </c>
      <c r="D112" s="74">
        <v>76</v>
      </c>
      <c r="E112" s="74">
        <v>91</v>
      </c>
      <c r="F112" s="74" t="s">
        <v>46</v>
      </c>
      <c r="G112" s="74">
        <v>3</v>
      </c>
      <c r="H112" s="74">
        <v>3</v>
      </c>
      <c r="I112" s="60">
        <v>3</v>
      </c>
      <c r="J112" s="74">
        <v>2</v>
      </c>
      <c r="K112" s="74">
        <v>1</v>
      </c>
      <c r="L112" s="73">
        <v>2.6315789473684209E-2</v>
      </c>
      <c r="M112" s="75">
        <v>1.3157894736842105E-2</v>
      </c>
      <c r="N112" s="73">
        <v>2</v>
      </c>
      <c r="O112" s="73">
        <f t="shared" si="13"/>
        <v>1</v>
      </c>
      <c r="P112" s="46">
        <f t="shared" si="14"/>
        <v>20</v>
      </c>
      <c r="Q112" s="46">
        <f t="shared" si="15"/>
        <v>1</v>
      </c>
      <c r="R112" s="46">
        <f t="shared" si="16"/>
        <v>21</v>
      </c>
      <c r="S112" s="46">
        <f t="shared" si="17"/>
        <v>4</v>
      </c>
      <c r="U112" s="264">
        <v>41245.383611111109</v>
      </c>
      <c r="V112" s="264">
        <v>41472.321840277778</v>
      </c>
      <c r="W112" s="131">
        <f t="shared" si="18"/>
        <v>226.93822916666977</v>
      </c>
      <c r="X112" s="4">
        <f t="shared" si="19"/>
        <v>0.62174857305936926</v>
      </c>
      <c r="Y112" s="131">
        <f t="shared" si="20"/>
        <v>0</v>
      </c>
      <c r="Z112" s="148">
        <f t="shared" ca="1" si="21"/>
        <v>0.15238575218546027</v>
      </c>
      <c r="AA112" s="331">
        <f t="shared" si="22"/>
        <v>1</v>
      </c>
    </row>
    <row r="113" spans="1:27">
      <c r="A113" s="265">
        <v>41082.674189814818</v>
      </c>
      <c r="B113" s="265">
        <v>41472.321840277778</v>
      </c>
      <c r="C113" s="74" t="s">
        <v>518</v>
      </c>
      <c r="D113" s="74">
        <v>109</v>
      </c>
      <c r="E113" s="74">
        <v>58</v>
      </c>
      <c r="F113" s="74" t="s">
        <v>46</v>
      </c>
      <c r="G113" s="74">
        <v>5</v>
      </c>
      <c r="H113" s="74">
        <v>5</v>
      </c>
      <c r="I113" s="60">
        <v>5</v>
      </c>
      <c r="J113" s="74">
        <v>3</v>
      </c>
      <c r="K113" s="74">
        <v>2</v>
      </c>
      <c r="L113" s="73">
        <v>2.7522935779816515E-2</v>
      </c>
      <c r="M113" s="75">
        <v>1.834862385321101E-2</v>
      </c>
      <c r="N113" s="73">
        <v>1.5</v>
      </c>
      <c r="O113" s="73">
        <f t="shared" si="13"/>
        <v>1</v>
      </c>
      <c r="P113" s="46">
        <f t="shared" si="14"/>
        <v>20</v>
      </c>
      <c r="Q113" s="46">
        <f t="shared" si="15"/>
        <v>1</v>
      </c>
      <c r="R113" s="46">
        <f t="shared" si="16"/>
        <v>21</v>
      </c>
      <c r="S113" s="46">
        <f t="shared" si="17"/>
        <v>4</v>
      </c>
      <c r="U113" s="264">
        <v>41082.674189814818</v>
      </c>
      <c r="V113" s="264">
        <v>41472.321840277778</v>
      </c>
      <c r="W113" s="131">
        <f t="shared" si="18"/>
        <v>389.64765046296088</v>
      </c>
      <c r="X113" s="4">
        <f t="shared" si="19"/>
        <v>1.067527809487564</v>
      </c>
      <c r="Y113" s="131">
        <f t="shared" si="20"/>
        <v>1</v>
      </c>
      <c r="Z113" s="148">
        <f t="shared" ca="1" si="21"/>
        <v>0.26164278500422972</v>
      </c>
      <c r="AA113" s="331">
        <f t="shared" si="22"/>
        <v>1</v>
      </c>
    </row>
    <row r="114" spans="1:27">
      <c r="A114" s="265">
        <v>41082.674189814818</v>
      </c>
      <c r="B114" s="265">
        <v>41472.321840277778</v>
      </c>
      <c r="C114" s="74" t="s">
        <v>519</v>
      </c>
      <c r="D114" s="74">
        <v>109</v>
      </c>
      <c r="E114" s="74">
        <v>58</v>
      </c>
      <c r="F114" s="74" t="s">
        <v>46</v>
      </c>
      <c r="G114" s="74">
        <v>12</v>
      </c>
      <c r="H114" s="74">
        <v>12</v>
      </c>
      <c r="I114" s="60">
        <v>12</v>
      </c>
      <c r="J114" s="74">
        <v>3</v>
      </c>
      <c r="K114" s="74">
        <v>3</v>
      </c>
      <c r="L114" s="73">
        <v>2.7522935779816515E-2</v>
      </c>
      <c r="M114" s="75">
        <v>2.7522935779816515E-2</v>
      </c>
      <c r="N114" s="73">
        <v>1</v>
      </c>
      <c r="O114" s="73">
        <f t="shared" si="13"/>
        <v>1</v>
      </c>
      <c r="P114" s="46">
        <f t="shared" si="14"/>
        <v>20</v>
      </c>
      <c r="Q114" s="46">
        <f t="shared" si="15"/>
        <v>1</v>
      </c>
      <c r="R114" s="46">
        <f t="shared" si="16"/>
        <v>21</v>
      </c>
      <c r="S114" s="46">
        <f t="shared" si="17"/>
        <v>4</v>
      </c>
      <c r="U114" s="264">
        <v>41082.674189814818</v>
      </c>
      <c r="V114" s="264">
        <v>41472.321840277778</v>
      </c>
      <c r="W114" s="131">
        <f t="shared" si="18"/>
        <v>389.64765046296088</v>
      </c>
      <c r="X114" s="4">
        <f t="shared" si="19"/>
        <v>1.067527809487564</v>
      </c>
      <c r="Y114" s="131">
        <f t="shared" si="20"/>
        <v>1</v>
      </c>
      <c r="Z114" s="148">
        <f t="shared" ca="1" si="21"/>
        <v>0.26164278500422972</v>
      </c>
      <c r="AA114" s="331">
        <f t="shared" si="22"/>
        <v>1</v>
      </c>
    </row>
    <row r="115" spans="1:27">
      <c r="A115" s="265">
        <v>39983.08662037037</v>
      </c>
      <c r="B115" s="265">
        <v>41472.321840277778</v>
      </c>
      <c r="C115" s="74" t="s">
        <v>520</v>
      </c>
      <c r="D115" s="74">
        <v>145</v>
      </c>
      <c r="E115" s="74">
        <v>17</v>
      </c>
      <c r="F115" s="74" t="s">
        <v>46</v>
      </c>
      <c r="G115" s="74">
        <v>11</v>
      </c>
      <c r="H115" s="74">
        <v>11</v>
      </c>
      <c r="I115" s="60">
        <v>11.993103</v>
      </c>
      <c r="J115" s="74">
        <v>5</v>
      </c>
      <c r="K115" s="74">
        <v>3</v>
      </c>
      <c r="L115" s="73">
        <v>3.4482758620689655E-2</v>
      </c>
      <c r="M115" s="75">
        <v>2.0689655172413793E-2</v>
      </c>
      <c r="N115" s="73">
        <v>1.6666666666666667</v>
      </c>
      <c r="O115" s="73">
        <f t="shared" si="13"/>
        <v>1</v>
      </c>
      <c r="P115" s="46">
        <f t="shared" si="14"/>
        <v>20</v>
      </c>
      <c r="Q115" s="46">
        <f t="shared" si="15"/>
        <v>1</v>
      </c>
      <c r="R115" s="46">
        <f t="shared" si="16"/>
        <v>21</v>
      </c>
      <c r="S115" s="46">
        <f t="shared" si="17"/>
        <v>1</v>
      </c>
      <c r="U115" s="264">
        <v>39983.08662037037</v>
      </c>
      <c r="V115" s="264">
        <v>41472.321840277778</v>
      </c>
      <c r="W115" s="131">
        <f t="shared" si="18"/>
        <v>1489.2352199074085</v>
      </c>
      <c r="X115" s="4">
        <f t="shared" si="19"/>
        <v>4.0800964928970096</v>
      </c>
      <c r="Y115" s="131">
        <f t="shared" si="20"/>
        <v>4</v>
      </c>
      <c r="Z115" s="148">
        <f t="shared" ca="1" si="21"/>
        <v>1</v>
      </c>
      <c r="AA115" s="331">
        <f t="shared" si="22"/>
        <v>1</v>
      </c>
    </row>
    <row r="116" spans="1:27">
      <c r="A116" s="265">
        <v>39983.08662037037</v>
      </c>
      <c r="B116" s="265">
        <v>41472.321840277778</v>
      </c>
      <c r="C116" s="74" t="s">
        <v>521</v>
      </c>
      <c r="D116" s="74">
        <v>145</v>
      </c>
      <c r="E116" s="74">
        <v>17</v>
      </c>
      <c r="F116" s="74" t="s">
        <v>46</v>
      </c>
      <c r="G116" s="74">
        <v>5</v>
      </c>
      <c r="H116" s="74">
        <v>6</v>
      </c>
      <c r="I116" s="60">
        <v>5.9517239999999996</v>
      </c>
      <c r="J116" s="74">
        <v>5</v>
      </c>
      <c r="K116" s="74">
        <v>3</v>
      </c>
      <c r="L116" s="73">
        <v>3.4482758620689655E-2</v>
      </c>
      <c r="M116" s="75">
        <v>2.0689655172413793E-2</v>
      </c>
      <c r="N116" s="73">
        <v>1.6666666666666667</v>
      </c>
      <c r="O116" s="73">
        <f t="shared" si="13"/>
        <v>1.2</v>
      </c>
      <c r="P116" s="46">
        <f t="shared" si="14"/>
        <v>20</v>
      </c>
      <c r="Q116" s="46">
        <f t="shared" si="15"/>
        <v>1</v>
      </c>
      <c r="R116" s="46">
        <f t="shared" si="16"/>
        <v>21</v>
      </c>
      <c r="S116" s="46">
        <f t="shared" si="17"/>
        <v>1</v>
      </c>
      <c r="U116" s="264">
        <v>39983.08662037037</v>
      </c>
      <c r="V116" s="264">
        <v>41472.321840277778</v>
      </c>
      <c r="W116" s="131">
        <f t="shared" si="18"/>
        <v>1489.2352199074085</v>
      </c>
      <c r="X116" s="4">
        <f t="shared" si="19"/>
        <v>4.0800964928970096</v>
      </c>
      <c r="Y116" s="131">
        <f t="shared" si="20"/>
        <v>4</v>
      </c>
      <c r="Z116" s="148">
        <f t="shared" ca="1" si="21"/>
        <v>1</v>
      </c>
      <c r="AA116" s="331">
        <f t="shared" si="22"/>
        <v>1</v>
      </c>
    </row>
    <row r="117" spans="1:27">
      <c r="A117" s="265">
        <v>39983.08662037037</v>
      </c>
      <c r="B117" s="265">
        <v>41472.321840277778</v>
      </c>
      <c r="C117" s="74" t="s">
        <v>522</v>
      </c>
      <c r="D117" s="74">
        <v>145</v>
      </c>
      <c r="E117" s="74">
        <v>17</v>
      </c>
      <c r="F117" s="74" t="s">
        <v>46</v>
      </c>
      <c r="G117" s="74">
        <v>5</v>
      </c>
      <c r="H117" s="74">
        <v>7</v>
      </c>
      <c r="I117" s="60">
        <v>6.8965515999999996</v>
      </c>
      <c r="J117" s="74">
        <v>5</v>
      </c>
      <c r="K117" s="74">
        <v>4</v>
      </c>
      <c r="L117" s="73">
        <v>3.4482758620689655E-2</v>
      </c>
      <c r="M117" s="75">
        <v>2.7586206896551724E-2</v>
      </c>
      <c r="N117" s="73">
        <v>1.25</v>
      </c>
      <c r="O117" s="73">
        <f t="shared" si="13"/>
        <v>1.4</v>
      </c>
      <c r="P117" s="46">
        <f t="shared" si="14"/>
        <v>20</v>
      </c>
      <c r="Q117" s="46">
        <f t="shared" si="15"/>
        <v>1</v>
      </c>
      <c r="R117" s="46">
        <f t="shared" si="16"/>
        <v>21</v>
      </c>
      <c r="S117" s="46">
        <f t="shared" si="17"/>
        <v>1</v>
      </c>
      <c r="U117" s="264">
        <v>39983.08662037037</v>
      </c>
      <c r="V117" s="264">
        <v>41472.321840277778</v>
      </c>
      <c r="W117" s="131">
        <f t="shared" si="18"/>
        <v>1489.2352199074085</v>
      </c>
      <c r="X117" s="4">
        <f t="shared" si="19"/>
        <v>4.0800964928970096</v>
      </c>
      <c r="Y117" s="131">
        <f t="shared" si="20"/>
        <v>4</v>
      </c>
      <c r="Z117" s="148">
        <f t="shared" ca="1" si="21"/>
        <v>1</v>
      </c>
      <c r="AA117" s="331">
        <f t="shared" si="22"/>
        <v>1</v>
      </c>
    </row>
    <row r="118" spans="1:27">
      <c r="A118" s="265">
        <v>40660.628310185188</v>
      </c>
      <c r="B118" s="265">
        <v>41472.321840277778</v>
      </c>
      <c r="C118" s="74" t="s">
        <v>523</v>
      </c>
      <c r="D118" s="74">
        <v>132</v>
      </c>
      <c r="E118" s="74">
        <v>35</v>
      </c>
      <c r="F118" s="74" t="s">
        <v>46</v>
      </c>
      <c r="G118" s="74">
        <v>30</v>
      </c>
      <c r="H118" s="74">
        <v>31</v>
      </c>
      <c r="I118" s="60">
        <v>30.772728000000001</v>
      </c>
      <c r="J118" s="74">
        <v>5</v>
      </c>
      <c r="K118" s="74">
        <v>4</v>
      </c>
      <c r="L118" s="73">
        <v>3.787878787878788E-2</v>
      </c>
      <c r="M118" s="75">
        <v>3.0303030303030304E-2</v>
      </c>
      <c r="N118" s="73">
        <v>1.25</v>
      </c>
      <c r="O118" s="73">
        <f t="shared" si="13"/>
        <v>1.0333333333333334</v>
      </c>
      <c r="P118" s="46">
        <f t="shared" si="14"/>
        <v>20</v>
      </c>
      <c r="Q118" s="46">
        <f t="shared" si="15"/>
        <v>1</v>
      </c>
      <c r="R118" s="46">
        <f t="shared" si="16"/>
        <v>21</v>
      </c>
      <c r="S118" s="46">
        <f t="shared" si="17"/>
        <v>3</v>
      </c>
      <c r="U118" s="264">
        <v>40660.628310185188</v>
      </c>
      <c r="V118" s="264">
        <v>41472.321840277778</v>
      </c>
      <c r="W118" s="131">
        <f t="shared" si="18"/>
        <v>811.69353009259066</v>
      </c>
      <c r="X118" s="4">
        <f t="shared" si="19"/>
        <v>2.2238178906646318</v>
      </c>
      <c r="Y118" s="131">
        <f t="shared" si="20"/>
        <v>2</v>
      </c>
      <c r="Z118" s="148">
        <f t="shared" ca="1" si="21"/>
        <v>0.54504051424667266</v>
      </c>
      <c r="AA118" s="331">
        <f t="shared" si="22"/>
        <v>1</v>
      </c>
    </row>
    <row r="119" spans="1:27">
      <c r="A119" s="265">
        <v>39983.08662037037</v>
      </c>
      <c r="B119" s="265">
        <v>41472.321840277778</v>
      </c>
      <c r="C119" s="74" t="s">
        <v>524</v>
      </c>
      <c r="D119" s="74">
        <v>145</v>
      </c>
      <c r="E119" s="74">
        <v>17</v>
      </c>
      <c r="F119" s="74" t="s">
        <v>46</v>
      </c>
      <c r="G119" s="74">
        <v>7</v>
      </c>
      <c r="H119" s="74">
        <v>8</v>
      </c>
      <c r="I119" s="60">
        <v>7.9931035000000001</v>
      </c>
      <c r="J119" s="74">
        <v>6</v>
      </c>
      <c r="K119" s="74">
        <v>2</v>
      </c>
      <c r="L119" s="73">
        <v>4.1379310344827586E-2</v>
      </c>
      <c r="M119" s="75">
        <v>1.3793103448275862E-2</v>
      </c>
      <c r="N119" s="73">
        <v>3</v>
      </c>
      <c r="O119" s="73">
        <f t="shared" si="13"/>
        <v>1.1428571428571428</v>
      </c>
      <c r="P119" s="46">
        <f t="shared" si="14"/>
        <v>20</v>
      </c>
      <c r="Q119" s="46">
        <f t="shared" si="15"/>
        <v>1</v>
      </c>
      <c r="R119" s="46">
        <f t="shared" si="16"/>
        <v>21</v>
      </c>
      <c r="S119" s="46">
        <f t="shared" si="17"/>
        <v>1</v>
      </c>
      <c r="U119" s="264">
        <v>39983.08662037037</v>
      </c>
      <c r="V119" s="264">
        <v>41472.321840277778</v>
      </c>
      <c r="W119" s="131">
        <f t="shared" si="18"/>
        <v>1489.2352199074085</v>
      </c>
      <c r="X119" s="4">
        <f t="shared" si="19"/>
        <v>4.0800964928970096</v>
      </c>
      <c r="Y119" s="131">
        <f t="shared" si="20"/>
        <v>4</v>
      </c>
      <c r="Z119" s="148">
        <f t="shared" ca="1" si="21"/>
        <v>1</v>
      </c>
      <c r="AA119" s="331">
        <f t="shared" si="22"/>
        <v>1</v>
      </c>
    </row>
    <row r="120" spans="1:27">
      <c r="A120" s="265">
        <v>39983.08662037037</v>
      </c>
      <c r="B120" s="265">
        <v>41472.321840277778</v>
      </c>
      <c r="C120" s="74" t="s">
        <v>525</v>
      </c>
      <c r="D120" s="74">
        <v>145</v>
      </c>
      <c r="E120" s="74">
        <v>17</v>
      </c>
      <c r="F120" s="74" t="s">
        <v>46</v>
      </c>
      <c r="G120" s="74">
        <v>5</v>
      </c>
      <c r="H120" s="74">
        <v>7</v>
      </c>
      <c r="I120" s="60">
        <v>6.6965519999999996</v>
      </c>
      <c r="J120" s="74">
        <v>6</v>
      </c>
      <c r="K120" s="74">
        <v>4</v>
      </c>
      <c r="L120" s="73">
        <v>4.1379310344827586E-2</v>
      </c>
      <c r="M120" s="75">
        <v>2.7586206896551724E-2</v>
      </c>
      <c r="N120" s="73">
        <v>1.5</v>
      </c>
      <c r="O120" s="73">
        <f t="shared" si="13"/>
        <v>1.4</v>
      </c>
      <c r="P120" s="46">
        <f t="shared" si="14"/>
        <v>20</v>
      </c>
      <c r="Q120" s="46">
        <f t="shared" si="15"/>
        <v>1</v>
      </c>
      <c r="R120" s="46">
        <f t="shared" si="16"/>
        <v>21</v>
      </c>
      <c r="S120" s="46">
        <f t="shared" si="17"/>
        <v>1</v>
      </c>
      <c r="U120" s="264">
        <v>39983.08662037037</v>
      </c>
      <c r="V120" s="264">
        <v>41472.321840277778</v>
      </c>
      <c r="W120" s="131">
        <f t="shared" si="18"/>
        <v>1489.2352199074085</v>
      </c>
      <c r="X120" s="4">
        <f t="shared" si="19"/>
        <v>4.0800964928970096</v>
      </c>
      <c r="Y120" s="131">
        <f t="shared" si="20"/>
        <v>4</v>
      </c>
      <c r="Z120" s="148">
        <f t="shared" ca="1" si="21"/>
        <v>1</v>
      </c>
      <c r="AA120" s="331">
        <f t="shared" si="22"/>
        <v>1</v>
      </c>
    </row>
    <row r="121" spans="1:27">
      <c r="A121" s="265">
        <v>39983.08662037037</v>
      </c>
      <c r="B121" s="265">
        <v>41472.321840277778</v>
      </c>
      <c r="C121" s="74" t="s">
        <v>526</v>
      </c>
      <c r="D121" s="74">
        <v>145</v>
      </c>
      <c r="E121" s="74">
        <v>17</v>
      </c>
      <c r="F121" s="74" t="s">
        <v>46</v>
      </c>
      <c r="G121" s="74">
        <v>10</v>
      </c>
      <c r="H121" s="74">
        <v>13</v>
      </c>
      <c r="I121" s="60">
        <v>11.662069000000001</v>
      </c>
      <c r="J121" s="74">
        <v>7</v>
      </c>
      <c r="K121" s="74">
        <v>7</v>
      </c>
      <c r="L121" s="73">
        <v>4.8275862068965517E-2</v>
      </c>
      <c r="M121" s="75">
        <v>4.8275862068965517E-2</v>
      </c>
      <c r="N121" s="73">
        <v>1</v>
      </c>
      <c r="O121" s="73">
        <f t="shared" si="13"/>
        <v>1.3</v>
      </c>
      <c r="P121" s="46">
        <f t="shared" si="14"/>
        <v>20</v>
      </c>
      <c r="Q121" s="46">
        <f t="shared" si="15"/>
        <v>1</v>
      </c>
      <c r="R121" s="46">
        <f t="shared" si="16"/>
        <v>21</v>
      </c>
      <c r="S121" s="46">
        <f t="shared" si="17"/>
        <v>1</v>
      </c>
      <c r="U121" s="264">
        <v>39983.08662037037</v>
      </c>
      <c r="V121" s="264">
        <v>41472.321840277778</v>
      </c>
      <c r="W121" s="131">
        <f t="shared" si="18"/>
        <v>1489.2352199074085</v>
      </c>
      <c r="X121" s="4">
        <f t="shared" si="19"/>
        <v>4.0800964928970096</v>
      </c>
      <c r="Y121" s="131">
        <f t="shared" si="20"/>
        <v>4</v>
      </c>
      <c r="Z121" s="148">
        <f t="shared" ca="1" si="21"/>
        <v>1</v>
      </c>
      <c r="AA121" s="331">
        <f t="shared" si="22"/>
        <v>1</v>
      </c>
    </row>
    <row r="122" spans="1:27">
      <c r="A122" s="265">
        <v>39983.08662037037</v>
      </c>
      <c r="B122" s="265">
        <v>41472.321840277778</v>
      </c>
      <c r="C122" s="74" t="s">
        <v>527</v>
      </c>
      <c r="D122" s="74">
        <v>145</v>
      </c>
      <c r="E122" s="74">
        <v>17</v>
      </c>
      <c r="F122" s="74" t="s">
        <v>46</v>
      </c>
      <c r="G122" s="74">
        <v>12</v>
      </c>
      <c r="H122" s="74">
        <v>14</v>
      </c>
      <c r="I122" s="60">
        <v>13.903447999999999</v>
      </c>
      <c r="J122" s="74">
        <v>8</v>
      </c>
      <c r="K122" s="74">
        <v>4</v>
      </c>
      <c r="L122" s="73">
        <v>5.5172413793103448E-2</v>
      </c>
      <c r="M122" s="75">
        <v>2.7586206896551724E-2</v>
      </c>
      <c r="N122" s="73">
        <v>2</v>
      </c>
      <c r="O122" s="73">
        <f t="shared" si="13"/>
        <v>1.1666666666666667</v>
      </c>
      <c r="P122" s="46">
        <f t="shared" si="14"/>
        <v>20</v>
      </c>
      <c r="Q122" s="46">
        <f t="shared" si="15"/>
        <v>1</v>
      </c>
      <c r="R122" s="46">
        <f t="shared" si="16"/>
        <v>21</v>
      </c>
      <c r="S122" s="46">
        <f t="shared" si="17"/>
        <v>1</v>
      </c>
      <c r="U122" s="264">
        <v>39983.08662037037</v>
      </c>
      <c r="V122" s="264">
        <v>41472.321840277778</v>
      </c>
      <c r="W122" s="131">
        <f t="shared" si="18"/>
        <v>1489.2352199074085</v>
      </c>
      <c r="X122" s="4">
        <f t="shared" si="19"/>
        <v>4.0800964928970096</v>
      </c>
      <c r="Y122" s="131">
        <f t="shared" si="20"/>
        <v>4</v>
      </c>
      <c r="Z122" s="148">
        <f t="shared" ca="1" si="21"/>
        <v>1</v>
      </c>
      <c r="AA122" s="331">
        <f t="shared" si="22"/>
        <v>1</v>
      </c>
    </row>
    <row r="123" spans="1:27">
      <c r="A123" s="265">
        <v>39983.08662037037</v>
      </c>
      <c r="B123" s="265">
        <v>41472.321840277778</v>
      </c>
      <c r="C123" s="74" t="s">
        <v>528</v>
      </c>
      <c r="D123" s="74">
        <v>145</v>
      </c>
      <c r="E123" s="74">
        <v>17</v>
      </c>
      <c r="F123" s="74" t="s">
        <v>46</v>
      </c>
      <c r="G123" s="74">
        <v>3</v>
      </c>
      <c r="H123" s="74">
        <v>5</v>
      </c>
      <c r="I123" s="60">
        <v>4.8206897</v>
      </c>
      <c r="J123" s="74">
        <v>8</v>
      </c>
      <c r="K123" s="74">
        <v>4</v>
      </c>
      <c r="L123" s="73">
        <v>5.5172413793103448E-2</v>
      </c>
      <c r="M123" s="75">
        <v>2.7586206896551724E-2</v>
      </c>
      <c r="N123" s="73">
        <v>2</v>
      </c>
      <c r="O123" s="73">
        <f t="shared" si="13"/>
        <v>1.6666666666666667</v>
      </c>
      <c r="P123" s="46">
        <f t="shared" si="14"/>
        <v>20</v>
      </c>
      <c r="Q123" s="46">
        <f t="shared" si="15"/>
        <v>1</v>
      </c>
      <c r="R123" s="46">
        <f t="shared" si="16"/>
        <v>21</v>
      </c>
      <c r="S123" s="46">
        <f t="shared" si="17"/>
        <v>1</v>
      </c>
      <c r="U123" s="264">
        <v>39983.08662037037</v>
      </c>
      <c r="V123" s="264">
        <v>41472.321840277778</v>
      </c>
      <c r="W123" s="131">
        <f t="shared" si="18"/>
        <v>1489.2352199074085</v>
      </c>
      <c r="X123" s="4">
        <f t="shared" si="19"/>
        <v>4.0800964928970096</v>
      </c>
      <c r="Y123" s="131">
        <f t="shared" si="20"/>
        <v>4</v>
      </c>
      <c r="Z123" s="148">
        <f t="shared" ca="1" si="21"/>
        <v>1</v>
      </c>
      <c r="AA123" s="331">
        <f t="shared" si="22"/>
        <v>1</v>
      </c>
    </row>
    <row r="124" spans="1:27">
      <c r="A124" s="265">
        <v>39983.08662037037</v>
      </c>
      <c r="B124" s="265">
        <v>41472.321840277778</v>
      </c>
      <c r="C124" s="74" t="s">
        <v>529</v>
      </c>
      <c r="D124" s="74">
        <v>145</v>
      </c>
      <c r="E124" s="74">
        <v>17</v>
      </c>
      <c r="F124" s="74" t="s">
        <v>46</v>
      </c>
      <c r="G124" s="74">
        <v>8</v>
      </c>
      <c r="H124" s="74">
        <v>7</v>
      </c>
      <c r="I124" s="60">
        <v>7.2482758</v>
      </c>
      <c r="J124" s="74">
        <v>8</v>
      </c>
      <c r="K124" s="74">
        <v>3</v>
      </c>
      <c r="L124" s="73">
        <v>5.5172413793103448E-2</v>
      </c>
      <c r="M124" s="75">
        <v>2.0689655172413793E-2</v>
      </c>
      <c r="N124" s="73">
        <v>2.6666666666666665</v>
      </c>
      <c r="O124" s="73">
        <f t="shared" si="13"/>
        <v>0.875</v>
      </c>
      <c r="P124" s="46">
        <f t="shared" si="14"/>
        <v>20</v>
      </c>
      <c r="Q124" s="46">
        <f t="shared" si="15"/>
        <v>1</v>
      </c>
      <c r="R124" s="46">
        <f t="shared" si="16"/>
        <v>21</v>
      </c>
      <c r="S124" s="46">
        <f t="shared" si="17"/>
        <v>1</v>
      </c>
      <c r="U124" s="264">
        <v>39983.08662037037</v>
      </c>
      <c r="V124" s="264">
        <v>41472.321840277778</v>
      </c>
      <c r="W124" s="131">
        <f t="shared" si="18"/>
        <v>1489.2352199074085</v>
      </c>
      <c r="X124" s="4">
        <f t="shared" si="19"/>
        <v>4.0800964928970096</v>
      </c>
      <c r="Y124" s="131">
        <f t="shared" si="20"/>
        <v>4</v>
      </c>
      <c r="Z124" s="148">
        <f t="shared" ca="1" si="21"/>
        <v>1</v>
      </c>
      <c r="AA124" s="331">
        <f t="shared" si="22"/>
        <v>1</v>
      </c>
    </row>
    <row r="125" spans="1:27">
      <c r="A125" s="265">
        <v>40660.628310185188</v>
      </c>
      <c r="B125" s="265">
        <v>41472.321840277778</v>
      </c>
      <c r="C125" s="74" t="s">
        <v>530</v>
      </c>
      <c r="D125" s="74">
        <v>132</v>
      </c>
      <c r="E125" s="74">
        <v>35</v>
      </c>
      <c r="F125" s="74" t="s">
        <v>46</v>
      </c>
      <c r="G125" s="74">
        <v>12</v>
      </c>
      <c r="H125" s="74">
        <v>19</v>
      </c>
      <c r="I125" s="60">
        <v>17.780304000000001</v>
      </c>
      <c r="J125" s="74">
        <v>8</v>
      </c>
      <c r="K125" s="74">
        <v>2</v>
      </c>
      <c r="L125" s="73">
        <v>6.0606060606060608E-2</v>
      </c>
      <c r="M125" s="75">
        <v>1.5151515151515152E-2</v>
      </c>
      <c r="N125" s="73">
        <v>4</v>
      </c>
      <c r="O125" s="73">
        <f t="shared" si="13"/>
        <v>1.5833333333333333</v>
      </c>
      <c r="P125" s="46">
        <f t="shared" si="14"/>
        <v>20</v>
      </c>
      <c r="Q125" s="46">
        <f t="shared" si="15"/>
        <v>1</v>
      </c>
      <c r="R125" s="46">
        <f t="shared" si="16"/>
        <v>21</v>
      </c>
      <c r="S125" s="46">
        <f t="shared" si="17"/>
        <v>3</v>
      </c>
      <c r="U125" s="264">
        <v>40660.628310185188</v>
      </c>
      <c r="V125" s="264">
        <v>41472.321840277778</v>
      </c>
      <c r="W125" s="131">
        <f t="shared" si="18"/>
        <v>811.69353009259066</v>
      </c>
      <c r="X125" s="4">
        <f t="shared" si="19"/>
        <v>2.2238178906646318</v>
      </c>
      <c r="Y125" s="131">
        <f t="shared" si="20"/>
        <v>2</v>
      </c>
      <c r="Z125" s="148">
        <f t="shared" ca="1" si="21"/>
        <v>0.54504051424667266</v>
      </c>
      <c r="AA125" s="331">
        <f t="shared" si="22"/>
        <v>1</v>
      </c>
    </row>
    <row r="126" spans="1:27">
      <c r="A126" s="265">
        <v>40660.628310185188</v>
      </c>
      <c r="B126" s="265">
        <v>41472.321840277778</v>
      </c>
      <c r="C126" s="74" t="s">
        <v>531</v>
      </c>
      <c r="D126" s="74">
        <v>132</v>
      </c>
      <c r="E126" s="74">
        <v>35</v>
      </c>
      <c r="F126" s="74" t="s">
        <v>46</v>
      </c>
      <c r="G126" s="74">
        <v>12</v>
      </c>
      <c r="H126" s="74">
        <v>12</v>
      </c>
      <c r="I126" s="60">
        <v>12</v>
      </c>
      <c r="J126" s="74">
        <v>8</v>
      </c>
      <c r="K126" s="74">
        <v>6</v>
      </c>
      <c r="L126" s="73">
        <v>6.0606060606060608E-2</v>
      </c>
      <c r="M126" s="75">
        <v>4.5454545454545456E-2</v>
      </c>
      <c r="N126" s="73">
        <v>1.3333333333333333</v>
      </c>
      <c r="O126" s="73">
        <f t="shared" si="13"/>
        <v>1</v>
      </c>
      <c r="P126" s="46">
        <f t="shared" si="14"/>
        <v>20</v>
      </c>
      <c r="Q126" s="46">
        <f t="shared" si="15"/>
        <v>1</v>
      </c>
      <c r="R126" s="46">
        <f t="shared" si="16"/>
        <v>21</v>
      </c>
      <c r="S126" s="46">
        <f t="shared" si="17"/>
        <v>3</v>
      </c>
      <c r="U126" s="264">
        <v>40660.628310185188</v>
      </c>
      <c r="V126" s="264">
        <v>41472.321840277778</v>
      </c>
      <c r="W126" s="131">
        <f t="shared" si="18"/>
        <v>811.69353009259066</v>
      </c>
      <c r="X126" s="4">
        <f t="shared" si="19"/>
        <v>2.2238178906646318</v>
      </c>
      <c r="Y126" s="131">
        <f t="shared" si="20"/>
        <v>2</v>
      </c>
      <c r="Z126" s="148">
        <f t="shared" ca="1" si="21"/>
        <v>0.54504051424667266</v>
      </c>
      <c r="AA126" s="331">
        <f t="shared" si="22"/>
        <v>1</v>
      </c>
    </row>
    <row r="127" spans="1:27">
      <c r="A127" s="265">
        <v>39983.08662037037</v>
      </c>
      <c r="B127" s="265">
        <v>41472.321840277778</v>
      </c>
      <c r="C127" s="74" t="s">
        <v>532</v>
      </c>
      <c r="D127" s="74">
        <v>145</v>
      </c>
      <c r="E127" s="74">
        <v>17</v>
      </c>
      <c r="F127" s="74" t="s">
        <v>46</v>
      </c>
      <c r="G127" s="74">
        <v>13</v>
      </c>
      <c r="H127" s="74">
        <v>19</v>
      </c>
      <c r="I127" s="60">
        <v>18.324138999999999</v>
      </c>
      <c r="J127" s="74">
        <v>10</v>
      </c>
      <c r="K127" s="74">
        <v>7</v>
      </c>
      <c r="L127" s="73">
        <v>6.8965517241379309E-2</v>
      </c>
      <c r="M127" s="75">
        <v>4.8275862068965517E-2</v>
      </c>
      <c r="N127" s="73">
        <v>1.4285714285714286</v>
      </c>
      <c r="O127" s="73">
        <f t="shared" si="13"/>
        <v>1.4615384615384615</v>
      </c>
      <c r="P127" s="46">
        <f t="shared" si="14"/>
        <v>20</v>
      </c>
      <c r="Q127" s="46">
        <f t="shared" si="15"/>
        <v>1</v>
      </c>
      <c r="R127" s="46">
        <f t="shared" si="16"/>
        <v>21</v>
      </c>
      <c r="S127" s="46">
        <f t="shared" si="17"/>
        <v>1</v>
      </c>
      <c r="U127" s="264">
        <v>39983.08662037037</v>
      </c>
      <c r="V127" s="264">
        <v>41472.321840277778</v>
      </c>
      <c r="W127" s="131">
        <f t="shared" si="18"/>
        <v>1489.2352199074085</v>
      </c>
      <c r="X127" s="4">
        <f t="shared" si="19"/>
        <v>4.0800964928970096</v>
      </c>
      <c r="Y127" s="131">
        <f t="shared" si="20"/>
        <v>4</v>
      </c>
      <c r="Z127" s="148">
        <f t="shared" ca="1" si="21"/>
        <v>1</v>
      </c>
      <c r="AA127" s="331">
        <f t="shared" si="22"/>
        <v>1</v>
      </c>
    </row>
    <row r="128" spans="1:27">
      <c r="A128" s="265">
        <v>39983.08662037037</v>
      </c>
      <c r="B128" s="265">
        <v>41472.321840277778</v>
      </c>
      <c r="C128" s="74" t="s">
        <v>533</v>
      </c>
      <c r="D128" s="74">
        <v>145</v>
      </c>
      <c r="E128" s="74">
        <v>17</v>
      </c>
      <c r="F128" s="74" t="s">
        <v>46</v>
      </c>
      <c r="G128" s="74">
        <v>10</v>
      </c>
      <c r="H128" s="74">
        <v>10</v>
      </c>
      <c r="I128" s="60">
        <v>9.7724139999999995</v>
      </c>
      <c r="J128" s="74">
        <v>10</v>
      </c>
      <c r="K128" s="74">
        <v>6</v>
      </c>
      <c r="L128" s="73">
        <v>6.8965517241379309E-2</v>
      </c>
      <c r="M128" s="75">
        <v>4.1379310344827586E-2</v>
      </c>
      <c r="N128" s="73">
        <v>1.6666666666666667</v>
      </c>
      <c r="O128" s="73">
        <f t="shared" si="13"/>
        <v>1</v>
      </c>
      <c r="P128" s="46">
        <f t="shared" si="14"/>
        <v>20</v>
      </c>
      <c r="Q128" s="46">
        <f t="shared" si="15"/>
        <v>1</v>
      </c>
      <c r="R128" s="46">
        <f t="shared" si="16"/>
        <v>21</v>
      </c>
      <c r="S128" s="46">
        <f t="shared" si="17"/>
        <v>1</v>
      </c>
      <c r="U128" s="264">
        <v>39983.08662037037</v>
      </c>
      <c r="V128" s="264">
        <v>41472.321840277778</v>
      </c>
      <c r="W128" s="131">
        <f t="shared" si="18"/>
        <v>1489.2352199074085</v>
      </c>
      <c r="X128" s="4">
        <f t="shared" si="19"/>
        <v>4.0800964928970096</v>
      </c>
      <c r="Y128" s="131">
        <f t="shared" si="20"/>
        <v>4</v>
      </c>
      <c r="Z128" s="148">
        <f t="shared" ca="1" si="21"/>
        <v>1</v>
      </c>
      <c r="AA128" s="331">
        <f t="shared" si="22"/>
        <v>1</v>
      </c>
    </row>
    <row r="129" spans="1:27">
      <c r="A129" s="265">
        <v>39983.08662037037</v>
      </c>
      <c r="B129" s="265">
        <v>41472.321840277778</v>
      </c>
      <c r="C129" s="74" t="s">
        <v>534</v>
      </c>
      <c r="D129" s="74">
        <v>145</v>
      </c>
      <c r="E129" s="74">
        <v>17</v>
      </c>
      <c r="F129" s="74" t="s">
        <v>46</v>
      </c>
      <c r="G129" s="74">
        <v>7</v>
      </c>
      <c r="H129" s="74">
        <v>9</v>
      </c>
      <c r="I129" s="60">
        <v>8.9172410000000006</v>
      </c>
      <c r="J129" s="74">
        <v>11</v>
      </c>
      <c r="K129" s="74">
        <v>6</v>
      </c>
      <c r="L129" s="73">
        <v>7.586206896551724E-2</v>
      </c>
      <c r="M129" s="75">
        <v>4.1379310344827586E-2</v>
      </c>
      <c r="N129" s="73">
        <v>1.8333333333333333</v>
      </c>
      <c r="O129" s="73">
        <f t="shared" si="13"/>
        <v>1.2857142857142858</v>
      </c>
      <c r="P129" s="46">
        <f t="shared" si="14"/>
        <v>20</v>
      </c>
      <c r="Q129" s="46">
        <f t="shared" si="15"/>
        <v>1</v>
      </c>
      <c r="R129" s="46">
        <f t="shared" si="16"/>
        <v>21</v>
      </c>
      <c r="S129" s="46">
        <f t="shared" si="17"/>
        <v>1</v>
      </c>
      <c r="U129" s="264">
        <v>39983.08662037037</v>
      </c>
      <c r="V129" s="264">
        <v>41472.321840277778</v>
      </c>
      <c r="W129" s="131">
        <f t="shared" si="18"/>
        <v>1489.2352199074085</v>
      </c>
      <c r="X129" s="4">
        <f t="shared" si="19"/>
        <v>4.0800964928970096</v>
      </c>
      <c r="Y129" s="131">
        <f t="shared" si="20"/>
        <v>4</v>
      </c>
      <c r="Z129" s="148">
        <f t="shared" ca="1" si="21"/>
        <v>1</v>
      </c>
      <c r="AA129" s="331">
        <f t="shared" si="22"/>
        <v>1</v>
      </c>
    </row>
    <row r="130" spans="1:27">
      <c r="A130" s="265">
        <v>40246.569687499999</v>
      </c>
      <c r="B130" s="265">
        <v>41472.321840277778</v>
      </c>
      <c r="C130" s="74" t="s">
        <v>535</v>
      </c>
      <c r="D130" s="74">
        <v>144</v>
      </c>
      <c r="E130" s="74">
        <v>23</v>
      </c>
      <c r="F130" s="74" t="s">
        <v>46</v>
      </c>
      <c r="G130" s="74">
        <v>2</v>
      </c>
      <c r="H130" s="74">
        <v>3</v>
      </c>
      <c r="I130" s="60">
        <v>4.4236110000000002</v>
      </c>
      <c r="J130" s="74">
        <v>11</v>
      </c>
      <c r="K130" s="74">
        <v>2</v>
      </c>
      <c r="L130" s="73">
        <v>7.6388888888888895E-2</v>
      </c>
      <c r="M130" s="75">
        <v>1.3888888888888888E-2</v>
      </c>
      <c r="N130" s="73">
        <v>5.5</v>
      </c>
      <c r="O130" s="73">
        <f t="shared" si="13"/>
        <v>1.5</v>
      </c>
      <c r="P130" s="46">
        <f t="shared" si="14"/>
        <v>20</v>
      </c>
      <c r="Q130" s="46">
        <f t="shared" si="15"/>
        <v>1</v>
      </c>
      <c r="R130" s="46">
        <f t="shared" si="16"/>
        <v>21</v>
      </c>
      <c r="S130" s="46">
        <f t="shared" si="17"/>
        <v>1</v>
      </c>
      <c r="U130" s="264">
        <v>40246.569687499999</v>
      </c>
      <c r="V130" s="264">
        <v>41472.321840277778</v>
      </c>
      <c r="W130" s="131">
        <f t="shared" si="18"/>
        <v>1225.752152777779</v>
      </c>
      <c r="X130" s="4">
        <f t="shared" si="19"/>
        <v>3.358225076103504</v>
      </c>
      <c r="Y130" s="131">
        <f t="shared" si="20"/>
        <v>3</v>
      </c>
      <c r="Z130" s="148">
        <f t="shared" ca="1" si="21"/>
        <v>0.82307491549520884</v>
      </c>
      <c r="AA130" s="331">
        <f t="shared" si="22"/>
        <v>1</v>
      </c>
    </row>
    <row r="131" spans="1:27">
      <c r="A131" s="265">
        <v>41258.694745370369</v>
      </c>
      <c r="B131" s="265">
        <v>41472.321840277778</v>
      </c>
      <c r="C131" s="74" t="s">
        <v>536</v>
      </c>
      <c r="D131" s="74">
        <v>65</v>
      </c>
      <c r="E131" s="74">
        <v>102</v>
      </c>
      <c r="F131" s="74" t="s">
        <v>46</v>
      </c>
      <c r="G131" s="74">
        <v>6</v>
      </c>
      <c r="H131" s="74">
        <v>7</v>
      </c>
      <c r="I131" s="60">
        <v>6.5846150000000003</v>
      </c>
      <c r="J131" s="74">
        <v>5</v>
      </c>
      <c r="K131" s="74">
        <v>5</v>
      </c>
      <c r="L131" s="73">
        <v>7.6923076923076927E-2</v>
      </c>
      <c r="M131" s="75">
        <v>7.6923076923076927E-2</v>
      </c>
      <c r="N131" s="73">
        <v>1</v>
      </c>
      <c r="O131" s="73">
        <f t="shared" si="13"/>
        <v>1.1666666666666667</v>
      </c>
      <c r="P131" s="46">
        <f t="shared" si="14"/>
        <v>20</v>
      </c>
      <c r="Q131" s="46">
        <f t="shared" si="15"/>
        <v>1</v>
      </c>
      <c r="R131" s="46">
        <f t="shared" si="16"/>
        <v>21</v>
      </c>
      <c r="S131" s="46">
        <f t="shared" si="17"/>
        <v>4</v>
      </c>
      <c r="U131" s="264">
        <v>41258.694745370369</v>
      </c>
      <c r="V131" s="264">
        <v>41472.321840277778</v>
      </c>
      <c r="W131" s="131">
        <f t="shared" si="18"/>
        <v>213.62709490740963</v>
      </c>
      <c r="X131" s="4">
        <f t="shared" si="19"/>
        <v>0.58527971207509488</v>
      </c>
      <c r="Y131" s="131">
        <f t="shared" si="20"/>
        <v>0</v>
      </c>
      <c r="Z131" s="148">
        <f t="shared" ca="1" si="21"/>
        <v>0.14344751725700636</v>
      </c>
      <c r="AA131" s="331">
        <f t="shared" si="22"/>
        <v>1</v>
      </c>
    </row>
    <row r="132" spans="1:27">
      <c r="A132" s="265">
        <v>39983.08662037037</v>
      </c>
      <c r="B132" s="265">
        <v>41472.321840277778</v>
      </c>
      <c r="C132" s="74" t="s">
        <v>537</v>
      </c>
      <c r="D132" s="74">
        <v>145</v>
      </c>
      <c r="E132" s="74">
        <v>17</v>
      </c>
      <c r="F132" s="74" t="s">
        <v>46</v>
      </c>
      <c r="G132" s="74">
        <v>6</v>
      </c>
      <c r="H132" s="74">
        <v>13</v>
      </c>
      <c r="I132" s="60">
        <v>12.537931</v>
      </c>
      <c r="J132" s="74">
        <v>13</v>
      </c>
      <c r="K132" s="74">
        <v>4</v>
      </c>
      <c r="L132" s="73">
        <v>8.9655172413793102E-2</v>
      </c>
      <c r="M132" s="75">
        <v>2.7586206896551724E-2</v>
      </c>
      <c r="N132" s="73">
        <v>3.25</v>
      </c>
      <c r="O132" s="73">
        <f t="shared" si="13"/>
        <v>2.1666666666666665</v>
      </c>
      <c r="P132" s="46">
        <f t="shared" si="14"/>
        <v>20</v>
      </c>
      <c r="Q132" s="46">
        <f t="shared" si="15"/>
        <v>1</v>
      </c>
      <c r="R132" s="46">
        <f t="shared" si="16"/>
        <v>21</v>
      </c>
      <c r="S132" s="46">
        <f t="shared" si="17"/>
        <v>1</v>
      </c>
      <c r="U132" s="264">
        <v>39983.08662037037</v>
      </c>
      <c r="V132" s="264">
        <v>41472.321840277778</v>
      </c>
      <c r="W132" s="131">
        <f t="shared" si="18"/>
        <v>1489.2352199074085</v>
      </c>
      <c r="X132" s="4">
        <f t="shared" si="19"/>
        <v>4.0800964928970096</v>
      </c>
      <c r="Y132" s="131">
        <f t="shared" si="20"/>
        <v>4</v>
      </c>
      <c r="Z132" s="148">
        <f t="shared" ca="1" si="21"/>
        <v>1</v>
      </c>
      <c r="AA132" s="331">
        <f t="shared" si="22"/>
        <v>1</v>
      </c>
    </row>
    <row r="133" spans="1:27">
      <c r="A133" s="265">
        <v>41441.637916666667</v>
      </c>
      <c r="B133" s="265">
        <v>41472.321840277778</v>
      </c>
      <c r="C133" s="74" t="s">
        <v>538</v>
      </c>
      <c r="D133" s="74">
        <v>12</v>
      </c>
      <c r="E133" s="74">
        <v>155</v>
      </c>
      <c r="F133" s="74" t="s">
        <v>46</v>
      </c>
      <c r="G133" s="74">
        <v>6</v>
      </c>
      <c r="H133" s="74">
        <v>6</v>
      </c>
      <c r="I133" s="60">
        <v>6</v>
      </c>
      <c r="J133" s="74">
        <v>2</v>
      </c>
      <c r="K133" s="74">
        <v>1</v>
      </c>
      <c r="L133" s="73">
        <v>0.16666666666666666</v>
      </c>
      <c r="M133" s="75">
        <v>8.3333333333333329E-2</v>
      </c>
      <c r="N133" s="73">
        <v>2</v>
      </c>
      <c r="O133" s="73">
        <f t="shared" si="13"/>
        <v>1</v>
      </c>
      <c r="P133" s="46">
        <f t="shared" si="14"/>
        <v>20</v>
      </c>
      <c r="Q133" s="46">
        <f t="shared" si="15"/>
        <v>1</v>
      </c>
      <c r="R133" s="46">
        <f t="shared" si="16"/>
        <v>21</v>
      </c>
      <c r="S133" s="46">
        <f t="shared" si="17"/>
        <v>5</v>
      </c>
      <c r="U133" s="264">
        <v>41441.637916666667</v>
      </c>
      <c r="V133" s="264">
        <v>41472.321840277778</v>
      </c>
      <c r="W133" s="131">
        <f t="shared" si="18"/>
        <v>30.683923611111823</v>
      </c>
      <c r="X133" s="4">
        <f t="shared" si="19"/>
        <v>8.4065544140032394E-2</v>
      </c>
      <c r="Y133" s="131">
        <f t="shared" si="20"/>
        <v>0</v>
      </c>
      <c r="Z133" s="148">
        <f t="shared" ca="1" si="21"/>
        <v>2.0603812749620278E-2</v>
      </c>
      <c r="AA133" s="331">
        <f t="shared" si="22"/>
        <v>1</v>
      </c>
    </row>
    <row r="134" spans="1:27">
      <c r="A134" s="265">
        <v>41332.70511574074</v>
      </c>
      <c r="B134" s="265">
        <v>41472.321840277778</v>
      </c>
      <c r="C134" s="74" t="s">
        <v>539</v>
      </c>
      <c r="D134" s="74">
        <v>21</v>
      </c>
      <c r="E134" s="74">
        <v>146</v>
      </c>
      <c r="F134" s="74" t="s">
        <v>46</v>
      </c>
      <c r="G134" s="74">
        <v>7</v>
      </c>
      <c r="H134" s="74">
        <v>9</v>
      </c>
      <c r="I134" s="60">
        <v>8.6190470000000001</v>
      </c>
      <c r="J134" s="74">
        <v>5</v>
      </c>
      <c r="K134" s="74">
        <v>3</v>
      </c>
      <c r="L134" s="73">
        <v>0.23809523809523808</v>
      </c>
      <c r="M134" s="75">
        <v>0.14285714285714285</v>
      </c>
      <c r="N134" s="73">
        <v>1.6666666666666667</v>
      </c>
      <c r="O134" s="73">
        <f t="shared" si="13"/>
        <v>1.2857142857142858</v>
      </c>
      <c r="P134" s="46">
        <f t="shared" si="14"/>
        <v>20</v>
      </c>
      <c r="Q134" s="46">
        <f t="shared" si="15"/>
        <v>1</v>
      </c>
      <c r="R134" s="46">
        <f t="shared" si="16"/>
        <v>21</v>
      </c>
      <c r="S134" s="46">
        <f t="shared" si="17"/>
        <v>4</v>
      </c>
      <c r="U134" s="264">
        <v>41332.70511574074</v>
      </c>
      <c r="V134" s="264">
        <v>41472.321840277778</v>
      </c>
      <c r="W134" s="131">
        <f t="shared" si="18"/>
        <v>139.61672453703795</v>
      </c>
      <c r="X134" s="4">
        <f t="shared" si="19"/>
        <v>0.3825115740740766</v>
      </c>
      <c r="Y134" s="131">
        <f t="shared" si="20"/>
        <v>0</v>
      </c>
      <c r="Z134" s="148">
        <f t="shared" ca="1" si="21"/>
        <v>9.3750619560097739E-2</v>
      </c>
      <c r="AA134" s="331">
        <f t="shared" si="22"/>
        <v>1</v>
      </c>
    </row>
    <row r="135" spans="1:27">
      <c r="A135" s="265">
        <v>39983.08662037037</v>
      </c>
      <c r="B135" s="265">
        <v>41472.321840277778</v>
      </c>
      <c r="C135" s="29" t="s">
        <v>540</v>
      </c>
      <c r="D135" s="29">
        <v>145</v>
      </c>
      <c r="E135" s="29">
        <v>17</v>
      </c>
      <c r="F135" s="29" t="s">
        <v>46</v>
      </c>
      <c r="G135" s="29">
        <v>18</v>
      </c>
      <c r="H135" s="29">
        <v>31</v>
      </c>
      <c r="I135" s="70">
        <v>29.57931</v>
      </c>
      <c r="J135" s="29">
        <v>26</v>
      </c>
      <c r="K135" s="29">
        <v>12</v>
      </c>
      <c r="L135" s="31">
        <v>0.1793103448275862</v>
      </c>
      <c r="M135" s="47">
        <v>8.2758620689655171E-2</v>
      </c>
      <c r="N135" s="31">
        <v>2.1666666666666665</v>
      </c>
      <c r="O135" s="31">
        <f t="shared" si="13"/>
        <v>1.7222222222222223</v>
      </c>
      <c r="P135" s="33">
        <f t="shared" si="14"/>
        <v>20</v>
      </c>
      <c r="Q135" s="33">
        <f t="shared" si="15"/>
        <v>2</v>
      </c>
      <c r="R135" s="33">
        <f t="shared" si="16"/>
        <v>22</v>
      </c>
      <c r="S135" s="33">
        <f t="shared" si="17"/>
        <v>1</v>
      </c>
      <c r="T135" s="29"/>
      <c r="U135" s="272">
        <v>39983.08662037037</v>
      </c>
      <c r="V135" s="272">
        <v>41472.321840277778</v>
      </c>
      <c r="W135" s="273">
        <f t="shared" si="18"/>
        <v>1489.2352199074085</v>
      </c>
      <c r="X135" s="31">
        <f t="shared" si="19"/>
        <v>4.0800964928970096</v>
      </c>
      <c r="Y135" s="273">
        <f t="shared" si="20"/>
        <v>4</v>
      </c>
      <c r="Z135" s="148">
        <f t="shared" ca="1" si="21"/>
        <v>1</v>
      </c>
      <c r="AA135" s="331">
        <f t="shared" si="22"/>
        <v>0</v>
      </c>
    </row>
    <row r="136" spans="1:27">
      <c r="A136" s="265">
        <v>39983.08662037037</v>
      </c>
      <c r="B136" s="265">
        <v>41472.321840277778</v>
      </c>
      <c r="C136" s="29" t="s">
        <v>541</v>
      </c>
      <c r="D136" s="29">
        <v>145</v>
      </c>
      <c r="E136" s="29">
        <v>17</v>
      </c>
      <c r="F136" s="29" t="s">
        <v>46</v>
      </c>
      <c r="G136" s="29">
        <v>40</v>
      </c>
      <c r="H136" s="29">
        <v>58</v>
      </c>
      <c r="I136" s="70">
        <v>55.827587000000001</v>
      </c>
      <c r="J136" s="29">
        <v>40</v>
      </c>
      <c r="K136" s="29">
        <v>13</v>
      </c>
      <c r="L136" s="31">
        <v>0.27586206896551724</v>
      </c>
      <c r="M136" s="47">
        <v>8.9655172413793102E-2</v>
      </c>
      <c r="N136" s="31">
        <v>3.0769230769230771</v>
      </c>
      <c r="O136" s="31">
        <f t="shared" si="13"/>
        <v>1.45</v>
      </c>
      <c r="P136" s="33">
        <f t="shared" si="14"/>
        <v>20</v>
      </c>
      <c r="Q136" s="33">
        <f t="shared" si="15"/>
        <v>2</v>
      </c>
      <c r="R136" s="33">
        <f t="shared" si="16"/>
        <v>22</v>
      </c>
      <c r="S136" s="33">
        <f t="shared" si="17"/>
        <v>1</v>
      </c>
      <c r="T136" s="29"/>
      <c r="U136" s="272">
        <v>39983.08662037037</v>
      </c>
      <c r="V136" s="272">
        <v>41472.321840277778</v>
      </c>
      <c r="W136" s="273">
        <f t="shared" si="18"/>
        <v>1489.2352199074085</v>
      </c>
      <c r="X136" s="31">
        <f t="shared" si="19"/>
        <v>4.0800964928970096</v>
      </c>
      <c r="Y136" s="273">
        <f t="shared" si="20"/>
        <v>4</v>
      </c>
      <c r="Z136" s="148">
        <f t="shared" ca="1" si="21"/>
        <v>1</v>
      </c>
      <c r="AA136" s="331">
        <f t="shared" si="22"/>
        <v>0</v>
      </c>
    </row>
    <row r="137" spans="1:27">
      <c r="A137" s="265">
        <v>41324.212592592594</v>
      </c>
      <c r="B137" s="265">
        <v>41472.321840277778</v>
      </c>
      <c r="C137" s="29" t="s">
        <v>542</v>
      </c>
      <c r="D137" s="29">
        <v>28</v>
      </c>
      <c r="E137" s="29">
        <v>139</v>
      </c>
      <c r="F137" s="29" t="s">
        <v>46</v>
      </c>
      <c r="G137" s="29">
        <v>12</v>
      </c>
      <c r="H137" s="29">
        <v>12</v>
      </c>
      <c r="I137" s="70">
        <v>12</v>
      </c>
      <c r="J137" s="29">
        <v>8</v>
      </c>
      <c r="K137" s="29">
        <v>3</v>
      </c>
      <c r="L137" s="31">
        <v>0.2857142857142857</v>
      </c>
      <c r="M137" s="47">
        <v>0.10714285714285714</v>
      </c>
      <c r="N137" s="31">
        <v>2.6666666666666665</v>
      </c>
      <c r="O137" s="31">
        <f t="shared" si="13"/>
        <v>1</v>
      </c>
      <c r="P137" s="33">
        <f t="shared" si="14"/>
        <v>20</v>
      </c>
      <c r="Q137" s="33">
        <f t="shared" si="15"/>
        <v>2</v>
      </c>
      <c r="R137" s="33">
        <f t="shared" si="16"/>
        <v>22</v>
      </c>
      <c r="S137" s="33">
        <f t="shared" si="17"/>
        <v>4</v>
      </c>
      <c r="T137" s="29"/>
      <c r="U137" s="272">
        <v>41324.212592592594</v>
      </c>
      <c r="V137" s="272">
        <v>41472.321840277778</v>
      </c>
      <c r="W137" s="273">
        <f t="shared" si="18"/>
        <v>148.10924768518453</v>
      </c>
      <c r="X137" s="31">
        <f t="shared" si="19"/>
        <v>0.40577876078132746</v>
      </c>
      <c r="Y137" s="273">
        <f t="shared" si="20"/>
        <v>0</v>
      </c>
      <c r="Z137" s="148">
        <f t="shared" ca="1" si="21"/>
        <v>9.945322653220158E-2</v>
      </c>
      <c r="AA137" s="331">
        <f t="shared" si="22"/>
        <v>0</v>
      </c>
    </row>
    <row r="138" spans="1:27">
      <c r="A138" s="265">
        <v>40246.569687499999</v>
      </c>
      <c r="B138" s="265">
        <v>41472.321840277778</v>
      </c>
      <c r="C138" s="29" t="s">
        <v>543</v>
      </c>
      <c r="D138" s="29">
        <v>144</v>
      </c>
      <c r="E138" s="29">
        <v>23</v>
      </c>
      <c r="F138" s="29" t="s">
        <v>46</v>
      </c>
      <c r="G138" s="29">
        <v>39</v>
      </c>
      <c r="H138" s="29">
        <v>4</v>
      </c>
      <c r="I138" s="70">
        <v>6.9861110000000002</v>
      </c>
      <c r="J138" s="29">
        <v>42</v>
      </c>
      <c r="K138" s="29">
        <v>5</v>
      </c>
      <c r="L138" s="31">
        <v>0.29166666666666669</v>
      </c>
      <c r="M138" s="47">
        <v>3.4722222222222224E-2</v>
      </c>
      <c r="N138" s="31">
        <v>8.4</v>
      </c>
      <c r="O138" s="31">
        <f t="shared" si="13"/>
        <v>0.10256410256410256</v>
      </c>
      <c r="P138" s="33">
        <f t="shared" si="14"/>
        <v>20</v>
      </c>
      <c r="Q138" s="33">
        <f t="shared" si="15"/>
        <v>2</v>
      </c>
      <c r="R138" s="33">
        <f t="shared" si="16"/>
        <v>22</v>
      </c>
      <c r="S138" s="33">
        <f t="shared" si="17"/>
        <v>1</v>
      </c>
      <c r="T138" s="29"/>
      <c r="U138" s="272">
        <v>40246.569687499999</v>
      </c>
      <c r="V138" s="272">
        <v>41472.321840277778</v>
      </c>
      <c r="W138" s="273">
        <f t="shared" si="18"/>
        <v>1225.752152777779</v>
      </c>
      <c r="X138" s="31">
        <f t="shared" si="19"/>
        <v>3.358225076103504</v>
      </c>
      <c r="Y138" s="273">
        <f t="shared" si="20"/>
        <v>3</v>
      </c>
      <c r="Z138" s="148">
        <f t="shared" ca="1" si="21"/>
        <v>0.82307491549520884</v>
      </c>
      <c r="AA138" s="331">
        <f t="shared" si="22"/>
        <v>0</v>
      </c>
    </row>
    <row r="140" spans="1:27">
      <c r="C140" s="91"/>
      <c r="D140" s="90" t="str">
        <f>ADDRESS($D$1,COLUMN(D142))</f>
        <v>$D$11</v>
      </c>
      <c r="E140" s="90" t="str">
        <f t="shared" ref="E140:O140" si="23">ADDRESS($D$1,COLUMN(E142))</f>
        <v>$E$11</v>
      </c>
      <c r="F140" s="90" t="str">
        <f t="shared" si="23"/>
        <v>$F$11</v>
      </c>
      <c r="G140" s="90" t="str">
        <f t="shared" si="23"/>
        <v>$G$11</v>
      </c>
      <c r="H140" s="90" t="str">
        <f t="shared" si="23"/>
        <v>$H$11</v>
      </c>
      <c r="I140" s="90" t="str">
        <f t="shared" si="23"/>
        <v>$I$11</v>
      </c>
      <c r="J140" s="90" t="str">
        <f t="shared" si="23"/>
        <v>$J$11</v>
      </c>
      <c r="K140" s="90" t="str">
        <f t="shared" si="23"/>
        <v>$K$11</v>
      </c>
      <c r="L140" s="90" t="str">
        <f t="shared" si="23"/>
        <v>$L$11</v>
      </c>
      <c r="M140" s="90" t="str">
        <f t="shared" si="23"/>
        <v>$M$11</v>
      </c>
      <c r="N140" s="90" t="str">
        <f t="shared" si="23"/>
        <v>$N$11</v>
      </c>
      <c r="O140" s="90" t="str">
        <f t="shared" si="23"/>
        <v>$O$11</v>
      </c>
      <c r="P140" s="90" t="str">
        <f t="shared" ref="P140:R140" si="24">ADDRESS($D$1,COLUMN(P142))</f>
        <v>$P$11</v>
      </c>
      <c r="Q140" s="90" t="str">
        <f t="shared" si="24"/>
        <v>$Q$11</v>
      </c>
      <c r="R140" s="90" t="str">
        <f t="shared" si="24"/>
        <v>$R$11</v>
      </c>
      <c r="S140" s="90" t="str">
        <f t="shared" ref="S140:T140" si="25">ADDRESS($D$1,COLUMN(S142))</f>
        <v>$S$11</v>
      </c>
      <c r="T140" s="90" t="str">
        <f t="shared" si="25"/>
        <v>$T$11</v>
      </c>
      <c r="W140" s="90" t="str">
        <f t="shared" ref="W140:Y140" si="26">ADDRESS($D$1,COLUMN(W142))</f>
        <v>$W$11</v>
      </c>
      <c r="X140" s="90" t="str">
        <f t="shared" si="26"/>
        <v>$X$11</v>
      </c>
      <c r="Y140" s="90" t="str">
        <f t="shared" si="26"/>
        <v>$Y$11</v>
      </c>
    </row>
    <row r="141" spans="1:27">
      <c r="C141" s="88"/>
      <c r="D141" s="90" t="str">
        <f>ADDRESS($D$2,COLUMN(D142))</f>
        <v>$D$138</v>
      </c>
      <c r="E141" s="90" t="str">
        <f t="shared" ref="E141:T141" si="27">ADDRESS($D$2,COLUMN(E142))</f>
        <v>$E$138</v>
      </c>
      <c r="F141" s="90" t="str">
        <f t="shared" si="27"/>
        <v>$F$138</v>
      </c>
      <c r="G141" s="90" t="str">
        <f t="shared" si="27"/>
        <v>$G$138</v>
      </c>
      <c r="H141" s="90" t="str">
        <f t="shared" si="27"/>
        <v>$H$138</v>
      </c>
      <c r="I141" s="90" t="str">
        <f t="shared" si="27"/>
        <v>$I$138</v>
      </c>
      <c r="J141" s="90" t="str">
        <f t="shared" si="27"/>
        <v>$J$138</v>
      </c>
      <c r="K141" s="90" t="str">
        <f t="shared" si="27"/>
        <v>$K$138</v>
      </c>
      <c r="L141" s="90" t="str">
        <f t="shared" si="27"/>
        <v>$L$138</v>
      </c>
      <c r="M141" s="90" t="str">
        <f t="shared" si="27"/>
        <v>$M$138</v>
      </c>
      <c r="N141" s="90" t="str">
        <f t="shared" si="27"/>
        <v>$N$138</v>
      </c>
      <c r="O141" s="90" t="str">
        <f t="shared" si="27"/>
        <v>$O$138</v>
      </c>
      <c r="P141" s="90" t="str">
        <f t="shared" si="27"/>
        <v>$P$138</v>
      </c>
      <c r="Q141" s="90" t="str">
        <f t="shared" si="27"/>
        <v>$Q$138</v>
      </c>
      <c r="R141" s="90" t="str">
        <f t="shared" si="27"/>
        <v>$R$138</v>
      </c>
      <c r="S141" s="90" t="str">
        <f t="shared" si="27"/>
        <v>$S$138</v>
      </c>
      <c r="T141" s="90" t="str">
        <f t="shared" si="27"/>
        <v>$T$138</v>
      </c>
      <c r="W141" s="90" t="str">
        <f t="shared" ref="W141:Y141" si="28">ADDRESS($D$2,COLUMN(W142))</f>
        <v>$W$138</v>
      </c>
      <c r="X141" s="90" t="str">
        <f t="shared" si="28"/>
        <v>$X$138</v>
      </c>
      <c r="Y141" s="90" t="str">
        <f t="shared" si="28"/>
        <v>$Y$138</v>
      </c>
    </row>
    <row r="142" spans="1:27">
      <c r="C142" s="89"/>
      <c r="D142" s="12" t="s">
        <v>17</v>
      </c>
      <c r="E142" s="12" t="s">
        <v>18</v>
      </c>
      <c r="F142" s="12" t="s">
        <v>19</v>
      </c>
      <c r="G142" s="13" t="s">
        <v>20</v>
      </c>
      <c r="H142" s="13" t="s">
        <v>21</v>
      </c>
      <c r="I142" s="14" t="s">
        <v>22</v>
      </c>
      <c r="J142" s="12" t="s">
        <v>23</v>
      </c>
      <c r="K142" s="15" t="s">
        <v>24</v>
      </c>
      <c r="L142" s="16" t="s">
        <v>25</v>
      </c>
      <c r="M142" s="16" t="s">
        <v>26</v>
      </c>
      <c r="N142" s="16" t="s">
        <v>27</v>
      </c>
      <c r="O142" s="15" t="s">
        <v>28</v>
      </c>
      <c r="P142" s="15" t="s">
        <v>658</v>
      </c>
      <c r="Q142" s="15" t="s">
        <v>659</v>
      </c>
      <c r="R142" s="15" t="s">
        <v>29</v>
      </c>
      <c r="S142" s="15" t="s">
        <v>671</v>
      </c>
      <c r="T142" s="15" t="s">
        <v>672</v>
      </c>
      <c r="W142" s="11" t="s">
        <v>822</v>
      </c>
      <c r="X142" s="11" t="s">
        <v>823</v>
      </c>
      <c r="Y142" s="11" t="s">
        <v>824</v>
      </c>
    </row>
    <row r="143" spans="1:27">
      <c r="C143" t="s">
        <v>646</v>
      </c>
      <c r="D143" s="1">
        <f ca="1">MAX(INDIRECT(CONCATENATE(D140,":",D141)))</f>
        <v>145</v>
      </c>
      <c r="E143" s="1">
        <f t="shared" ref="E143:O143" ca="1" si="29">MAX(INDIRECT(CONCATENATE(E140,":",E141)))</f>
        <v>165</v>
      </c>
      <c r="F143" s="1">
        <f t="shared" ca="1" si="29"/>
        <v>116</v>
      </c>
      <c r="G143" s="5">
        <f t="shared" ca="1" si="29"/>
        <v>53</v>
      </c>
      <c r="H143" s="5">
        <f t="shared" ca="1" si="29"/>
        <v>58</v>
      </c>
      <c r="I143" s="3">
        <f t="shared" ca="1" si="29"/>
        <v>55.827587000000001</v>
      </c>
      <c r="J143" s="5">
        <f t="shared" ca="1" si="29"/>
        <v>42</v>
      </c>
      <c r="K143" s="5">
        <f t="shared" ca="1" si="29"/>
        <v>13</v>
      </c>
      <c r="L143" s="3">
        <f t="shared" ca="1" si="29"/>
        <v>0.29166666666666669</v>
      </c>
      <c r="M143" s="3">
        <f t="shared" ca="1" si="29"/>
        <v>0.16666666666666666</v>
      </c>
      <c r="N143" s="3">
        <f t="shared" ca="1" si="29"/>
        <v>8.4</v>
      </c>
      <c r="O143" s="3">
        <f t="shared" ca="1" si="29"/>
        <v>2.1666666666666665</v>
      </c>
      <c r="P143" s="3">
        <f t="shared" ref="P143:R143" ca="1" si="30">MAX(INDIRECT(CONCATENATE(P140,":",P141)))</f>
        <v>20</v>
      </c>
      <c r="Q143" s="3">
        <f t="shared" ca="1" si="30"/>
        <v>2</v>
      </c>
      <c r="R143" s="3">
        <f t="shared" ca="1" si="30"/>
        <v>22</v>
      </c>
      <c r="S143" s="3">
        <f t="shared" ref="S143:T143" ca="1" si="31">MAX(INDIRECT(CONCATENATE(S140,":",S141)))</f>
        <v>5</v>
      </c>
      <c r="T143" s="3">
        <f t="shared" ca="1" si="31"/>
        <v>4</v>
      </c>
      <c r="W143" s="3">
        <f t="shared" ref="W143:Y143" ca="1" si="32">MAX(INDIRECT(CONCATENATE(W140,":",W141)))</f>
        <v>1489.2352199074085</v>
      </c>
      <c r="X143" s="3">
        <f t="shared" ca="1" si="32"/>
        <v>4.0800964928970096</v>
      </c>
      <c r="Y143" s="3">
        <f t="shared" ca="1" si="32"/>
        <v>4</v>
      </c>
    </row>
    <row r="144" spans="1:27">
      <c r="C144" t="s">
        <v>647</v>
      </c>
      <c r="D144" s="1">
        <f ca="1">MIN(INDIRECT(CONCATENATE(D140,":",D141)))</f>
        <v>2</v>
      </c>
      <c r="E144" s="1">
        <f t="shared" ref="E144:O144" ca="1" si="33">MIN(INDIRECT(CONCATENATE(E140,":",E141)))</f>
        <v>17</v>
      </c>
      <c r="F144" s="1">
        <f t="shared" ca="1" si="33"/>
        <v>34</v>
      </c>
      <c r="G144" s="5">
        <f t="shared" ca="1" si="33"/>
        <v>1</v>
      </c>
      <c r="H144" s="5">
        <f t="shared" ca="1" si="33"/>
        <v>1</v>
      </c>
      <c r="I144" s="3">
        <f t="shared" ca="1" si="33"/>
        <v>1</v>
      </c>
      <c r="J144" s="5">
        <f t="shared" ca="1" si="33"/>
        <v>0</v>
      </c>
      <c r="K144" s="5">
        <f t="shared" ca="1" si="33"/>
        <v>0</v>
      </c>
      <c r="L144" s="3">
        <f t="shared" ca="1" si="33"/>
        <v>0</v>
      </c>
      <c r="M144" s="3">
        <f t="shared" ca="1" si="33"/>
        <v>0</v>
      </c>
      <c r="N144" s="3">
        <f t="shared" ca="1" si="33"/>
        <v>1</v>
      </c>
      <c r="O144" s="3">
        <f t="shared" ca="1" si="33"/>
        <v>0.10256410256410256</v>
      </c>
      <c r="P144" s="3">
        <f t="shared" ref="P144:R144" ca="1" si="34">MIN(INDIRECT(CONCATENATE(P140,":",P141)))</f>
        <v>10</v>
      </c>
      <c r="Q144" s="3">
        <f t="shared" ca="1" si="34"/>
        <v>0</v>
      </c>
      <c r="R144" s="3">
        <f t="shared" ca="1" si="34"/>
        <v>10</v>
      </c>
      <c r="S144" s="3">
        <f t="shared" ref="S144:T144" ca="1" si="35">MIN(INDIRECT(CONCATENATE(S140,":",S141)))</f>
        <v>1</v>
      </c>
      <c r="T144" s="3">
        <f t="shared" ca="1" si="35"/>
        <v>3</v>
      </c>
      <c r="W144" s="3">
        <f t="shared" ref="W144:Y144" ca="1" si="36">MIN(INDIRECT(CONCATENATE(W140,":",W141)))</f>
        <v>9.1516898148183827</v>
      </c>
      <c r="X144" s="3">
        <f t="shared" ca="1" si="36"/>
        <v>2.5073122780324336E-2</v>
      </c>
      <c r="Y144" s="3">
        <f t="shared" ca="1" si="36"/>
        <v>0</v>
      </c>
    </row>
    <row r="145" spans="3:25">
      <c r="C145" t="s">
        <v>648</v>
      </c>
      <c r="D145" s="1">
        <f ca="1">SUM(INDIRECT(CONCATENATE(D140,":",D141)))</f>
        <v>14194</v>
      </c>
      <c r="E145" s="1">
        <f t="shared" ref="E145:O145" ca="1" si="37">SUM(INDIRECT(CONCATENATE(E140,":",E141)))</f>
        <v>5536</v>
      </c>
      <c r="F145" s="1">
        <f t="shared" ca="1" si="37"/>
        <v>914</v>
      </c>
      <c r="G145" s="5">
        <f t="shared" ca="1" si="37"/>
        <v>733</v>
      </c>
      <c r="H145" s="5">
        <f t="shared" ca="1" si="37"/>
        <v>780</v>
      </c>
      <c r="I145" s="3">
        <f t="shared" ca="1" si="37"/>
        <v>774.12386900000001</v>
      </c>
      <c r="J145" s="5">
        <f t="shared" ca="1" si="37"/>
        <v>328</v>
      </c>
      <c r="K145" s="5">
        <f t="shared" ca="1" si="37"/>
        <v>175</v>
      </c>
      <c r="L145" s="3">
        <f t="shared" ca="1" si="37"/>
        <v>3.2103170154372895</v>
      </c>
      <c r="M145" s="3">
        <f t="shared" ca="1" si="37"/>
        <v>1.8340413770781177</v>
      </c>
      <c r="N145" s="3">
        <f t="shared" ca="1" si="37"/>
        <v>100.48882783882786</v>
      </c>
      <c r="O145" s="3">
        <f t="shared" ca="1" si="37"/>
        <v>137.44227716727715</v>
      </c>
      <c r="P145" s="3">
        <f t="shared" ref="P145:R145" ca="1" si="38">SUM(INDIRECT(CONCATENATE(P140,":",P141)))</f>
        <v>2420</v>
      </c>
      <c r="Q145" s="3">
        <f t="shared" ca="1" si="38"/>
        <v>67</v>
      </c>
      <c r="R145" s="3">
        <f t="shared" ca="1" si="38"/>
        <v>2487</v>
      </c>
      <c r="S145" s="3">
        <f t="shared" ref="S145:T145" ca="1" si="39">SUM(INDIRECT(CONCATENATE(S140,":",S141)))</f>
        <v>304</v>
      </c>
      <c r="T145" s="3">
        <f t="shared" ca="1" si="39"/>
        <v>49</v>
      </c>
      <c r="W145" s="3">
        <f t="shared" ref="W145:Y145" ca="1" si="40">SUM(INDIRECT(CONCATENATE(W140,":",W141)))</f>
        <v>114346.21525462961</v>
      </c>
      <c r="X145" s="3">
        <f t="shared" ca="1" si="40"/>
        <v>313.2773020674785</v>
      </c>
      <c r="Y145" s="3">
        <f t="shared" ca="1" si="40"/>
        <v>282</v>
      </c>
    </row>
    <row r="146" spans="3:25">
      <c r="C146" t="s">
        <v>650</v>
      </c>
      <c r="D146" s="3">
        <f ca="1">AVERAGE(INDIRECT(CONCATENATE(D140,":",D141)))</f>
        <v>110.890625</v>
      </c>
      <c r="E146" s="3">
        <f t="shared" ref="E146:O146" ca="1" si="41">AVERAGE(INDIRECT(CONCATENATE(E140,":",E141)))</f>
        <v>43.25</v>
      </c>
      <c r="F146" s="3">
        <f t="shared" ca="1" si="41"/>
        <v>65.285714285714292</v>
      </c>
      <c r="G146" s="3">
        <f t="shared" ca="1" si="41"/>
        <v>5.7265625</v>
      </c>
      <c r="H146" s="3">
        <f t="shared" ca="1" si="41"/>
        <v>6.09375</v>
      </c>
      <c r="I146" s="3">
        <f t="shared" ca="1" si="41"/>
        <v>6.0478427265625001</v>
      </c>
      <c r="J146" s="3">
        <f t="shared" ca="1" si="41"/>
        <v>2.5625</v>
      </c>
      <c r="K146" s="3">
        <f t="shared" ca="1" si="41"/>
        <v>1.3671875</v>
      </c>
      <c r="L146" s="3">
        <f t="shared" ca="1" si="41"/>
        <v>2.5080601683103824E-2</v>
      </c>
      <c r="M146" s="3">
        <f t="shared" ca="1" si="41"/>
        <v>1.4328448258422794E-2</v>
      </c>
      <c r="N146" s="3">
        <f t="shared" ca="1" si="41"/>
        <v>1.5950607593464741</v>
      </c>
      <c r="O146" s="3">
        <f t="shared" ca="1" si="41"/>
        <v>1.0737677903693528</v>
      </c>
      <c r="P146" s="3">
        <f t="shared" ref="P146:R146" ca="1" si="42">AVERAGE(INDIRECT(CONCATENATE(P140,":",P141)))</f>
        <v>18.90625</v>
      </c>
      <c r="Q146" s="3">
        <f t="shared" ca="1" si="42"/>
        <v>0.5234375</v>
      </c>
      <c r="R146" s="3">
        <f t="shared" ca="1" si="42"/>
        <v>19.4296875</v>
      </c>
      <c r="S146" s="3">
        <f t="shared" ref="S146:T146" ca="1" si="43">AVERAGE(INDIRECT(CONCATENATE(S140,":",S141)))</f>
        <v>2.375</v>
      </c>
      <c r="T146" s="3">
        <f t="shared" ca="1" si="43"/>
        <v>3.5</v>
      </c>
      <c r="W146" s="3">
        <f t="shared" ref="W146:Y146" ca="1" si="44">AVERAGE(INDIRECT(CONCATENATE(W140,":",W141)))</f>
        <v>893.32980667679385</v>
      </c>
      <c r="X146" s="3">
        <f t="shared" ca="1" si="44"/>
        <v>2.4474789224021758</v>
      </c>
      <c r="Y146" s="3">
        <f t="shared" ca="1" si="44"/>
        <v>2.203125</v>
      </c>
    </row>
    <row r="147" spans="3:25">
      <c r="C147" s="84" t="s">
        <v>649</v>
      </c>
      <c r="D147" s="85">
        <f ca="1">COUNT(INDIRECT(CONCATENATE(D140,":",D141)))</f>
        <v>128</v>
      </c>
      <c r="E147" s="85">
        <f t="shared" ref="E147:O147" ca="1" si="45">COUNT(INDIRECT(CONCATENATE(E140,":",E141)))</f>
        <v>128</v>
      </c>
      <c r="F147" s="85">
        <f t="shared" ca="1" si="45"/>
        <v>14</v>
      </c>
      <c r="G147" s="91">
        <f t="shared" ca="1" si="45"/>
        <v>128</v>
      </c>
      <c r="H147" s="91">
        <f t="shared" ca="1" si="45"/>
        <v>128</v>
      </c>
      <c r="I147" s="86">
        <f t="shared" ca="1" si="45"/>
        <v>128</v>
      </c>
      <c r="J147" s="85">
        <f t="shared" ca="1" si="45"/>
        <v>128</v>
      </c>
      <c r="K147" s="85">
        <f t="shared" ca="1" si="45"/>
        <v>128</v>
      </c>
      <c r="L147" s="85">
        <f t="shared" ca="1" si="45"/>
        <v>128</v>
      </c>
      <c r="M147" s="85">
        <f t="shared" ca="1" si="45"/>
        <v>128</v>
      </c>
      <c r="N147" s="85">
        <f t="shared" ca="1" si="45"/>
        <v>63</v>
      </c>
      <c r="O147" s="85">
        <f t="shared" ca="1" si="45"/>
        <v>128</v>
      </c>
      <c r="P147" s="85">
        <f t="shared" ref="P147:R147" ca="1" si="46">COUNT(INDIRECT(CONCATENATE(P140,":",P141)))</f>
        <v>128</v>
      </c>
      <c r="Q147" s="85">
        <f t="shared" ca="1" si="46"/>
        <v>128</v>
      </c>
      <c r="R147" s="85">
        <f t="shared" ca="1" si="46"/>
        <v>128</v>
      </c>
      <c r="S147" s="85">
        <f t="shared" ref="S147:T147" ca="1" si="47">COUNT(INDIRECT(CONCATENATE(S140,":",S141)))</f>
        <v>128</v>
      </c>
      <c r="T147" s="85">
        <f t="shared" ca="1" si="47"/>
        <v>14</v>
      </c>
      <c r="W147" s="85">
        <f t="shared" ref="W147:Y147" ca="1" si="48">COUNT(INDIRECT(CONCATENATE(W140,":",W141)))</f>
        <v>128</v>
      </c>
      <c r="X147" s="85">
        <f t="shared" ca="1" si="48"/>
        <v>128</v>
      </c>
      <c r="Y147" s="85">
        <f t="shared" ca="1" si="48"/>
        <v>128</v>
      </c>
    </row>
    <row r="148" spans="3:25">
      <c r="C148" t="s">
        <v>653</v>
      </c>
      <c r="D148" s="128">
        <f ca="1">MEDIAN(INDIRECT(CONCATENATE(D140,":",D141)))</f>
        <v>132</v>
      </c>
      <c r="E148" s="128">
        <f t="shared" ref="E148:O148" ca="1" si="49">MEDIAN(INDIRECT(CONCATENATE(E140,":",E141)))</f>
        <v>35</v>
      </c>
      <c r="F148" s="128">
        <f t="shared" ca="1" si="49"/>
        <v>57.5</v>
      </c>
      <c r="G148" s="128">
        <f t="shared" ca="1" si="49"/>
        <v>4</v>
      </c>
      <c r="H148" s="128">
        <f t="shared" ca="1" si="49"/>
        <v>4</v>
      </c>
      <c r="I148" s="128">
        <f t="shared" ca="1" si="49"/>
        <v>4</v>
      </c>
      <c r="J148" s="128">
        <f t="shared" ca="1" si="49"/>
        <v>0</v>
      </c>
      <c r="K148" s="128">
        <f t="shared" ca="1" si="49"/>
        <v>0</v>
      </c>
      <c r="L148" s="128">
        <f t="shared" ca="1" si="49"/>
        <v>0</v>
      </c>
      <c r="M148" s="128">
        <f t="shared" ca="1" si="49"/>
        <v>0</v>
      </c>
      <c r="N148" s="128">
        <f t="shared" ca="1" si="49"/>
        <v>1</v>
      </c>
      <c r="O148" s="128">
        <f t="shared" ca="1" si="49"/>
        <v>1</v>
      </c>
      <c r="P148" s="128">
        <f t="shared" ref="P148:R148" ca="1" si="50">MEDIAN(INDIRECT(CONCATENATE(P140,":",P141)))</f>
        <v>20</v>
      </c>
      <c r="Q148" s="128">
        <f t="shared" ca="1" si="50"/>
        <v>0</v>
      </c>
      <c r="R148" s="128">
        <f t="shared" ca="1" si="50"/>
        <v>20</v>
      </c>
      <c r="S148" s="128">
        <f t="shared" ref="S148:T148" ca="1" si="51">MEDIAN(INDIRECT(CONCATENATE(S140,":",S141)))</f>
        <v>3</v>
      </c>
      <c r="T148" s="128">
        <f t="shared" ca="1" si="51"/>
        <v>3.5</v>
      </c>
      <c r="W148" s="128">
        <f t="shared" ref="W148:Y148" ca="1" si="52">MEDIAN(INDIRECT(CONCATENATE(W140,":",W141)))</f>
        <v>811.69353009259066</v>
      </c>
      <c r="X148" s="128">
        <f t="shared" ca="1" si="52"/>
        <v>2.2238178906646318</v>
      </c>
      <c r="Y148" s="128">
        <f t="shared" ca="1" si="52"/>
        <v>2</v>
      </c>
    </row>
    <row r="149" spans="3:25">
      <c r="C149" t="s">
        <v>654</v>
      </c>
      <c r="D149" s="128">
        <f ca="1">STDEVP(INDIRECT(CONCATENATE(D140,":",D141)))</f>
        <v>46.319413177515266</v>
      </c>
      <c r="E149" s="128">
        <f t="shared" ref="E149:O149" ca="1" si="53">STDEVP(INDIRECT(CONCATENATE(E140,":",E141)))</f>
        <v>34.881495810816368</v>
      </c>
      <c r="F149" s="128">
        <f t="shared" ca="1" si="53"/>
        <v>32.147936106667366</v>
      </c>
      <c r="G149" s="128">
        <f t="shared" ca="1" si="53"/>
        <v>7.0152900462912973</v>
      </c>
      <c r="H149" s="128">
        <f t="shared" ca="1" si="53"/>
        <v>7.7282330410967814</v>
      </c>
      <c r="I149" s="128">
        <f t="shared" ca="1" si="53"/>
        <v>7.5385886229421502</v>
      </c>
      <c r="J149" s="128">
        <f t="shared" ca="1" si="53"/>
        <v>5.9983721750154846</v>
      </c>
      <c r="K149" s="128">
        <f t="shared" ca="1" si="53"/>
        <v>2.1753990070430183</v>
      </c>
      <c r="L149" s="128">
        <f t="shared" ca="1" si="53"/>
        <v>5.4523313321158014E-2</v>
      </c>
      <c r="M149" s="128">
        <f t="shared" ca="1" si="53"/>
        <v>2.6415998980871117E-2</v>
      </c>
      <c r="N149" s="128">
        <f t="shared" ca="1" si="53"/>
        <v>1.2044010075226632</v>
      </c>
      <c r="O149" s="128">
        <f t="shared" ca="1" si="53"/>
        <v>0.22917611313511779</v>
      </c>
      <c r="P149" s="128">
        <f t="shared" ref="P149:R149" ca="1" si="54">STDEVP(INDIRECT(CONCATENATE(P140,":",P141)))</f>
        <v>3.1210913055372154</v>
      </c>
      <c r="Q149" s="128">
        <f t="shared" ca="1" si="54"/>
        <v>0.55852545474109772</v>
      </c>
      <c r="R149" s="128">
        <f t="shared" ca="1" si="54"/>
        <v>3.2755810404176766</v>
      </c>
      <c r="S149" s="128">
        <f t="shared" ref="S149:T149" ca="1" si="55">STDEVP(INDIRECT(CONCATENATE(S140,":",S141)))</f>
        <v>1.3110110602126894</v>
      </c>
      <c r="T149" s="128">
        <f t="shared" ca="1" si="55"/>
        <v>0.5</v>
      </c>
      <c r="W149" s="128">
        <f t="shared" ref="W149:Y149" ca="1" si="56">STDEVP(INDIRECT(CONCATENATE(W140,":",W141)))</f>
        <v>520.78541924568481</v>
      </c>
      <c r="X149" s="128">
        <f t="shared" ca="1" si="56"/>
        <v>1.426809367796398</v>
      </c>
      <c r="Y149" s="128">
        <f t="shared" ca="1" si="56"/>
        <v>1.5530181049733451</v>
      </c>
    </row>
    <row r="150" spans="3:25">
      <c r="C150" t="s">
        <v>655</v>
      </c>
      <c r="D150" s="128">
        <f ca="1">MODE(INDIRECT(CONCATENATE(D140,":",D141)))</f>
        <v>145</v>
      </c>
      <c r="E150" s="128">
        <f t="shared" ref="E150:O150" ca="1" si="57">MODE(INDIRECT(CONCATENATE(E140,":",E141)))</f>
        <v>17</v>
      </c>
      <c r="F150" s="128">
        <f t="shared" ca="1" si="57"/>
        <v>34</v>
      </c>
      <c r="G150" s="128">
        <f t="shared" ca="1" si="57"/>
        <v>3</v>
      </c>
      <c r="H150" s="128">
        <f t="shared" ca="1" si="57"/>
        <v>3</v>
      </c>
      <c r="I150" s="128">
        <f t="shared" ca="1" si="57"/>
        <v>3</v>
      </c>
      <c r="J150" s="128">
        <f t="shared" ca="1" si="57"/>
        <v>0</v>
      </c>
      <c r="K150" s="128">
        <f t="shared" ca="1" si="57"/>
        <v>0</v>
      </c>
      <c r="L150" s="128">
        <f t="shared" ca="1" si="57"/>
        <v>0</v>
      </c>
      <c r="M150" s="128">
        <f t="shared" ca="1" si="57"/>
        <v>0</v>
      </c>
      <c r="N150" s="128">
        <f t="shared" ca="1" si="57"/>
        <v>1</v>
      </c>
      <c r="O150" s="128">
        <f t="shared" ca="1" si="57"/>
        <v>1</v>
      </c>
      <c r="P150" s="128">
        <f t="shared" ref="P150:R150" ca="1" si="58">MODE(INDIRECT(CONCATENATE(P140,":",P141)))</f>
        <v>20</v>
      </c>
      <c r="Q150" s="128">
        <f t="shared" ca="1" si="58"/>
        <v>0</v>
      </c>
      <c r="R150" s="128">
        <f t="shared" ca="1" si="58"/>
        <v>21</v>
      </c>
      <c r="S150" s="128">
        <f t="shared" ref="S150:T150" ca="1" si="59">MODE(INDIRECT(CONCATENATE(S140,":",S141)))</f>
        <v>1</v>
      </c>
      <c r="T150" s="128">
        <f t="shared" ca="1" si="59"/>
        <v>3</v>
      </c>
      <c r="W150" s="128">
        <f t="shared" ref="W150:Y150" ca="1" si="60">MODE(INDIRECT(CONCATENATE(W140,":",W141)))</f>
        <v>1489.2352199074085</v>
      </c>
      <c r="X150" s="128">
        <f t="shared" ca="1" si="60"/>
        <v>4.0800964928970096</v>
      </c>
      <c r="Y150" s="128">
        <f t="shared" ca="1" si="60"/>
        <v>4</v>
      </c>
    </row>
  </sheetData>
  <pageMargins left="0.7" right="0.7" top="0.75" bottom="0.75" header="0.3" footer="0.3"/>
  <pageSetup paperSize="9" scale="57" orientation="landscape" r:id="rId1"/>
  <colBreaks count="1" manualBreakCount="1">
    <brk id="18" max="15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92"/>
  <sheetViews>
    <sheetView view="pageBreakPreview" zoomScale="50" zoomScaleNormal="100" zoomScaleSheetLayoutView="50" workbookViewId="0"/>
  </sheetViews>
  <sheetFormatPr defaultRowHeight="15"/>
  <cols>
    <col min="1" max="1" width="10.5703125" style="260" bestFit="1" customWidth="1"/>
    <col min="2" max="2" width="10.85546875" style="260" customWidth="1"/>
    <col min="3" max="3" width="27.5703125" bestFit="1" customWidth="1"/>
    <col min="4" max="4" width="9.140625" bestFit="1" customWidth="1"/>
    <col min="5" max="5" width="5.85546875" bestFit="1" customWidth="1"/>
    <col min="6" max="6" width="9.85546875" bestFit="1" customWidth="1"/>
    <col min="7" max="7" width="19" bestFit="1" customWidth="1"/>
    <col min="8" max="8" width="19.140625" bestFit="1" customWidth="1"/>
    <col min="9" max="9" width="16.140625" style="4" bestFit="1" customWidth="1"/>
    <col min="10" max="10" width="14.140625" bestFit="1" customWidth="1"/>
    <col min="11" max="11" width="15.5703125" bestFit="1" customWidth="1"/>
    <col min="12" max="12" width="5.5703125" style="4" bestFit="1" customWidth="1"/>
    <col min="13" max="13" width="12.28515625" bestFit="1" customWidth="1"/>
    <col min="14" max="14" width="15.42578125" bestFit="1" customWidth="1"/>
    <col min="15" max="15" width="14.7109375" style="76" bestFit="1" customWidth="1"/>
    <col min="21" max="21" width="10.7109375" bestFit="1" customWidth="1"/>
    <col min="22" max="22" width="14.28515625" bestFit="1" customWidth="1"/>
    <col min="23" max="23" width="10.140625" customWidth="1"/>
    <col min="24" max="27" width="10.140625" style="275" customWidth="1"/>
    <col min="29" max="29" width="17.7109375" customWidth="1"/>
    <col min="30" max="30" width="17.28515625" customWidth="1"/>
    <col min="32" max="32" width="11.5703125" customWidth="1"/>
    <col min="33" max="33" width="14.140625" customWidth="1"/>
    <col min="35" max="35" width="14.140625" customWidth="1"/>
    <col min="36" max="36" width="10.140625" customWidth="1"/>
    <col min="38" max="38" width="14.140625" bestFit="1" customWidth="1"/>
    <col min="39" max="39" width="10.140625" customWidth="1"/>
  </cols>
  <sheetData>
    <row r="1" spans="1:34">
      <c r="C1" s="96" t="s">
        <v>651</v>
      </c>
      <c r="D1" s="97">
        <v>11</v>
      </c>
      <c r="E1" s="1"/>
      <c r="F1" s="1"/>
      <c r="I1" s="2" t="s">
        <v>0</v>
      </c>
      <c r="J1" s="1"/>
      <c r="K1" s="3"/>
      <c r="M1" s="4"/>
      <c r="N1" s="4"/>
      <c r="O1" s="3"/>
      <c r="P1" s="5"/>
      <c r="Q1" s="5"/>
      <c r="R1" s="6" t="s">
        <v>1</v>
      </c>
      <c r="S1" s="7"/>
      <c r="T1" s="38" t="s">
        <v>119</v>
      </c>
      <c r="U1" s="39" t="s">
        <v>120</v>
      </c>
      <c r="V1" s="132" t="s">
        <v>121</v>
      </c>
      <c r="W1" s="130" t="s">
        <v>119</v>
      </c>
      <c r="X1"/>
      <c r="Y1" s="348" t="s">
        <v>879</v>
      </c>
      <c r="AA1" s="340" t="s">
        <v>858</v>
      </c>
      <c r="AB1" s="340"/>
      <c r="AD1" s="134" t="s">
        <v>666</v>
      </c>
      <c r="AE1" s="134" t="s">
        <v>667</v>
      </c>
      <c r="AF1" s="137" t="s">
        <v>670</v>
      </c>
      <c r="AH1" s="139" t="s">
        <v>673</v>
      </c>
    </row>
    <row r="2" spans="1:34">
      <c r="C2" s="96" t="s">
        <v>652</v>
      </c>
      <c r="D2" s="97">
        <v>80</v>
      </c>
      <c r="E2" s="1"/>
      <c r="F2" s="1"/>
      <c r="I2" t="s">
        <v>2</v>
      </c>
      <c r="J2" s="1">
        <v>5</v>
      </c>
      <c r="K2" s="3"/>
      <c r="M2" s="4"/>
      <c r="N2" s="4"/>
      <c r="O2" s="3"/>
      <c r="P2" s="8" t="s">
        <v>3</v>
      </c>
      <c r="Q2" s="9" t="s">
        <v>4</v>
      </c>
      <c r="R2" s="10">
        <v>10</v>
      </c>
      <c r="S2" s="7" t="s">
        <v>5</v>
      </c>
      <c r="T2" s="1">
        <v>0</v>
      </c>
      <c r="U2" s="40">
        <f>T2/$T$8</f>
        <v>0</v>
      </c>
      <c r="V2" s="133">
        <f>U2+U5</f>
        <v>0.5</v>
      </c>
      <c r="W2" s="129">
        <f>T2+T5</f>
        <v>35</v>
      </c>
      <c r="X2"/>
      <c r="Y2" s="348" t="s">
        <v>877</v>
      </c>
      <c r="Z2" s="4">
        <f ca="1">W85</f>
        <v>2417.8437615740695</v>
      </c>
      <c r="AA2" s="340">
        <v>10</v>
      </c>
      <c r="AB2" s="340">
        <v>5</v>
      </c>
      <c r="AD2" s="135">
        <v>0</v>
      </c>
      <c r="AE2" s="135">
        <v>0</v>
      </c>
      <c r="AF2" s="135">
        <v>0</v>
      </c>
      <c r="AH2" s="135">
        <f>AE2-AD2+1</f>
        <v>1</v>
      </c>
    </row>
    <row r="3" spans="1:34">
      <c r="D3" s="1"/>
      <c r="E3" s="1"/>
      <c r="F3" s="1"/>
      <c r="I3" s="4" t="s">
        <v>6</v>
      </c>
      <c r="J3" s="3">
        <v>0</v>
      </c>
      <c r="K3" s="3"/>
      <c r="M3" s="4"/>
      <c r="N3" s="4"/>
      <c r="O3" s="3"/>
      <c r="P3" s="8" t="s">
        <v>7</v>
      </c>
      <c r="Q3" s="9" t="s">
        <v>8</v>
      </c>
      <c r="R3" s="10">
        <v>11</v>
      </c>
      <c r="S3" s="7" t="s">
        <v>9</v>
      </c>
      <c r="T3" s="1">
        <v>2</v>
      </c>
      <c r="U3" s="40">
        <f t="shared" ref="U3:U8" si="0">T3/$T$8</f>
        <v>2.8571428571428571E-2</v>
      </c>
      <c r="V3" s="133">
        <f>U3+U6</f>
        <v>0.34285714285714286</v>
      </c>
      <c r="W3" s="129">
        <f>T3+T6</f>
        <v>24</v>
      </c>
      <c r="X3"/>
      <c r="Y3" s="348" t="s">
        <v>878</v>
      </c>
      <c r="Z3" s="4">
        <f ca="1">X85</f>
        <v>6.6242294837645739</v>
      </c>
      <c r="AA3" s="340">
        <v>11</v>
      </c>
      <c r="AB3" s="340">
        <v>4</v>
      </c>
      <c r="AD3" s="134">
        <v>1</v>
      </c>
      <c r="AE3" s="134">
        <v>35</v>
      </c>
      <c r="AF3" s="134">
        <v>1</v>
      </c>
      <c r="AH3" s="135">
        <f>AE3-AD3+1</f>
        <v>35</v>
      </c>
    </row>
    <row r="4" spans="1:34">
      <c r="D4" s="1"/>
      <c r="E4" s="1"/>
      <c r="F4" s="1"/>
      <c r="I4" t="s">
        <v>10</v>
      </c>
      <c r="J4" s="1">
        <v>0.1</v>
      </c>
      <c r="K4" s="3"/>
      <c r="M4" s="4"/>
      <c r="N4" s="4"/>
      <c r="O4" s="3"/>
      <c r="P4" s="5"/>
      <c r="Q4" s="9" t="s">
        <v>11</v>
      </c>
      <c r="R4" s="10">
        <v>12</v>
      </c>
      <c r="S4" s="7" t="s">
        <v>12</v>
      </c>
      <c r="T4" s="1">
        <v>3</v>
      </c>
      <c r="U4" s="40">
        <f t="shared" si="0"/>
        <v>4.2857142857142858E-2</v>
      </c>
      <c r="V4" s="133">
        <f>U4+U7</f>
        <v>0.15714285714285714</v>
      </c>
      <c r="W4" s="129">
        <f>T4+T7</f>
        <v>11</v>
      </c>
      <c r="X4"/>
      <c r="AA4" s="340">
        <v>12</v>
      </c>
      <c r="AB4" s="340">
        <v>3</v>
      </c>
      <c r="AD4" s="134">
        <v>36</v>
      </c>
      <c r="AE4" s="134">
        <v>46</v>
      </c>
      <c r="AF4" s="134">
        <v>2</v>
      </c>
      <c r="AH4" s="135">
        <f t="shared" ref="AH4:AH9" si="1">AE4-AD4+1</f>
        <v>11</v>
      </c>
    </row>
    <row r="5" spans="1:34">
      <c r="D5" s="1"/>
      <c r="E5" s="1"/>
      <c r="F5" s="1"/>
      <c r="J5" s="1"/>
      <c r="K5" s="3"/>
      <c r="M5" s="4"/>
      <c r="N5" s="4"/>
      <c r="O5" s="3"/>
      <c r="P5" s="5"/>
      <c r="Q5" s="5"/>
      <c r="R5" s="10">
        <v>20</v>
      </c>
      <c r="S5" s="7" t="s">
        <v>13</v>
      </c>
      <c r="T5" s="1">
        <v>35</v>
      </c>
      <c r="U5" s="40">
        <f t="shared" si="0"/>
        <v>0.5</v>
      </c>
      <c r="X5"/>
      <c r="AA5" s="340">
        <v>20</v>
      </c>
      <c r="AB5" s="340">
        <v>2</v>
      </c>
      <c r="AD5" s="134">
        <v>47</v>
      </c>
      <c r="AE5" s="134">
        <v>60</v>
      </c>
      <c r="AF5" s="134">
        <v>3</v>
      </c>
      <c r="AH5" s="135">
        <f t="shared" si="1"/>
        <v>14</v>
      </c>
    </row>
    <row r="6" spans="1:34">
      <c r="D6" s="1"/>
      <c r="E6" s="1"/>
      <c r="F6" s="1"/>
      <c r="J6" s="1"/>
      <c r="K6" s="3"/>
      <c r="M6" s="4"/>
      <c r="N6" s="4"/>
      <c r="O6" s="3"/>
      <c r="P6" s="5"/>
      <c r="Q6" s="5"/>
      <c r="R6" s="10">
        <v>21</v>
      </c>
      <c r="S6" s="7" t="s">
        <v>14</v>
      </c>
      <c r="T6" s="1">
        <v>22</v>
      </c>
      <c r="U6" s="40">
        <f t="shared" si="0"/>
        <v>0.31428571428571428</v>
      </c>
      <c r="X6"/>
      <c r="AA6" s="340">
        <v>21</v>
      </c>
      <c r="AB6" s="340">
        <v>1</v>
      </c>
      <c r="AD6" s="134">
        <v>61</v>
      </c>
      <c r="AE6" s="134">
        <v>65</v>
      </c>
      <c r="AF6" s="134">
        <v>4</v>
      </c>
      <c r="AH6" s="135">
        <f t="shared" si="1"/>
        <v>5</v>
      </c>
    </row>
    <row r="7" spans="1:34">
      <c r="D7" s="1"/>
      <c r="E7" s="1"/>
      <c r="F7" s="1"/>
      <c r="J7" s="1"/>
      <c r="K7" s="3"/>
      <c r="M7" s="4"/>
      <c r="N7" s="4"/>
      <c r="O7" s="3"/>
      <c r="P7" s="5"/>
      <c r="Q7" s="5"/>
      <c r="R7" s="10">
        <v>22</v>
      </c>
      <c r="S7" s="7" t="s">
        <v>15</v>
      </c>
      <c r="T7" s="41">
        <v>8</v>
      </c>
      <c r="U7" s="42">
        <f t="shared" si="0"/>
        <v>0.11428571428571428</v>
      </c>
      <c r="V7" s="43"/>
      <c r="W7" s="43"/>
      <c r="X7"/>
      <c r="AA7" s="340">
        <v>22</v>
      </c>
      <c r="AB7" s="340">
        <v>0</v>
      </c>
      <c r="AD7" s="134">
        <v>66</v>
      </c>
      <c r="AE7" s="134">
        <v>81</v>
      </c>
      <c r="AF7" s="134">
        <v>5</v>
      </c>
      <c r="AH7" s="135">
        <f t="shared" si="1"/>
        <v>16</v>
      </c>
    </row>
    <row r="8" spans="1:34">
      <c r="A8" s="240" t="s">
        <v>825</v>
      </c>
      <c r="B8" s="240"/>
      <c r="T8" s="1">
        <f>SUM(T2:T7)</f>
        <v>70</v>
      </c>
      <c r="U8" s="40">
        <f t="shared" si="0"/>
        <v>1</v>
      </c>
      <c r="W8" s="131">
        <f>SUM(W2:W4)</f>
        <v>70</v>
      </c>
      <c r="X8" s="131"/>
      <c r="Y8" s="131"/>
      <c r="Z8" s="131"/>
      <c r="AA8" s="131"/>
      <c r="AD8" s="134">
        <v>82</v>
      </c>
      <c r="AE8" s="134">
        <v>98</v>
      </c>
      <c r="AF8" s="134">
        <v>6</v>
      </c>
      <c r="AH8" s="135">
        <f t="shared" si="1"/>
        <v>17</v>
      </c>
    </row>
    <row r="9" spans="1:34">
      <c r="A9" s="240"/>
      <c r="B9" s="240"/>
      <c r="AD9" s="134">
        <v>99</v>
      </c>
      <c r="AE9" s="134">
        <v>133</v>
      </c>
      <c r="AF9" s="134">
        <v>7</v>
      </c>
      <c r="AH9" s="140">
        <f t="shared" si="1"/>
        <v>35</v>
      </c>
    </row>
    <row r="10" spans="1:34">
      <c r="A10" s="240" t="s">
        <v>820</v>
      </c>
      <c r="B10" s="240" t="s">
        <v>821</v>
      </c>
      <c r="C10" s="11" t="s">
        <v>16</v>
      </c>
      <c r="D10" s="12" t="s">
        <v>17</v>
      </c>
      <c r="E10" s="12" t="s">
        <v>18</v>
      </c>
      <c r="F10" s="12" t="s">
        <v>19</v>
      </c>
      <c r="G10" s="13" t="s">
        <v>660</v>
      </c>
      <c r="H10" s="13" t="s">
        <v>661</v>
      </c>
      <c r="I10" s="14" t="s">
        <v>662</v>
      </c>
      <c r="J10" s="12" t="s">
        <v>663</v>
      </c>
      <c r="K10" s="15" t="s">
        <v>664</v>
      </c>
      <c r="L10" s="16" t="s">
        <v>25</v>
      </c>
      <c r="M10" s="16" t="s">
        <v>26</v>
      </c>
      <c r="N10" s="16" t="s">
        <v>27</v>
      </c>
      <c r="O10" s="15" t="s">
        <v>28</v>
      </c>
      <c r="P10" s="17" t="s">
        <v>665</v>
      </c>
      <c r="Q10" s="17" t="s">
        <v>659</v>
      </c>
      <c r="R10" s="17" t="s">
        <v>29</v>
      </c>
      <c r="S10" s="12" t="s">
        <v>671</v>
      </c>
      <c r="T10" s="12" t="s">
        <v>672</v>
      </c>
      <c r="U10" s="11" t="s">
        <v>820</v>
      </c>
      <c r="V10" s="11" t="s">
        <v>821</v>
      </c>
      <c r="W10" s="11" t="s">
        <v>822</v>
      </c>
      <c r="X10" s="11" t="s">
        <v>823</v>
      </c>
      <c r="Y10" s="11" t="s">
        <v>824</v>
      </c>
      <c r="Z10" s="11" t="s">
        <v>876</v>
      </c>
      <c r="AA10" s="354" t="s">
        <v>899</v>
      </c>
      <c r="AH10" s="135">
        <f>AVERAGE(AH2:AH9)</f>
        <v>16.75</v>
      </c>
    </row>
    <row r="11" spans="1:34">
      <c r="A11" s="262">
        <v>38976.254930555559</v>
      </c>
      <c r="B11" s="262">
        <v>41107.700115740743</v>
      </c>
      <c r="C11" t="s">
        <v>544</v>
      </c>
      <c r="D11">
        <v>80</v>
      </c>
      <c r="E11">
        <v>0</v>
      </c>
      <c r="F11">
        <v>96</v>
      </c>
      <c r="G11">
        <v>5</v>
      </c>
      <c r="H11">
        <v>5</v>
      </c>
      <c r="I11" s="4">
        <v>5</v>
      </c>
      <c r="J11" s="56">
        <v>2</v>
      </c>
      <c r="K11" s="57">
        <v>2</v>
      </c>
      <c r="L11" s="58">
        <v>2.5000000000000001E-2</v>
      </c>
      <c r="M11" s="59">
        <v>2.5000000000000001E-2</v>
      </c>
      <c r="N11" s="60">
        <v>1</v>
      </c>
      <c r="O11" s="77">
        <f t="shared" ref="O11:O74" si="2">H11/G11</f>
        <v>1</v>
      </c>
      <c r="P11" s="46">
        <f t="shared" ref="P11:P74" si="3">IF(ISNUMBER(F11),10,20)</f>
        <v>10</v>
      </c>
      <c r="Q11" s="46">
        <f t="shared" ref="Q11:Q74" si="4">IF(AND(J11&gt;$J$2,L11&gt;$J$4),2,(IF(J11&gt;$J$3,1,0)))</f>
        <v>1</v>
      </c>
      <c r="R11" s="46">
        <f t="shared" ref="R11:R74" si="5">P11+Q11</f>
        <v>11</v>
      </c>
      <c r="S11" s="46">
        <f>VLOOKUP(E11,$AD$2:$AF$9,3,TRUE)</f>
        <v>0</v>
      </c>
      <c r="T11" s="46">
        <f>VLOOKUP(F11,$AD$2:$AF$9,3,TRUE)</f>
        <v>6</v>
      </c>
      <c r="U11" s="259">
        <v>38976.254930555559</v>
      </c>
      <c r="V11" s="259">
        <v>41107.700115740743</v>
      </c>
      <c r="W11" s="131">
        <f>V11-U11</f>
        <v>2131.4451851851845</v>
      </c>
      <c r="X11" s="4">
        <f>W11/365</f>
        <v>5.8395758498224231</v>
      </c>
      <c r="Y11" s="131">
        <f>TRUNC(X11)</f>
        <v>5</v>
      </c>
      <c r="Z11" s="148">
        <f ca="1">X11/$Z$3</f>
        <v>0.88154793914291907</v>
      </c>
      <c r="AA11" s="331">
        <f>LOOKUP(R11,$AA$2:$AB$7)</f>
        <v>4</v>
      </c>
    </row>
    <row r="12" spans="1:34">
      <c r="A12" s="262">
        <v>39180.736527777779</v>
      </c>
      <c r="B12" s="262">
        <v>41107.700115740743</v>
      </c>
      <c r="C12" t="s">
        <v>545</v>
      </c>
      <c r="D12">
        <v>55</v>
      </c>
      <c r="E12">
        <v>24</v>
      </c>
      <c r="F12">
        <v>96</v>
      </c>
      <c r="G12">
        <v>7</v>
      </c>
      <c r="H12">
        <v>7</v>
      </c>
      <c r="I12" s="4">
        <v>7</v>
      </c>
      <c r="J12" s="56">
        <v>3</v>
      </c>
      <c r="K12" s="57">
        <v>2</v>
      </c>
      <c r="L12" s="58">
        <v>5.4545454545454543E-2</v>
      </c>
      <c r="M12" s="59">
        <v>3.6363636363636362E-2</v>
      </c>
      <c r="N12" s="60">
        <v>1.5</v>
      </c>
      <c r="O12" s="77">
        <f t="shared" si="2"/>
        <v>1</v>
      </c>
      <c r="P12" s="46">
        <f t="shared" si="3"/>
        <v>10</v>
      </c>
      <c r="Q12" s="46">
        <f t="shared" si="4"/>
        <v>1</v>
      </c>
      <c r="R12" s="46">
        <f t="shared" si="5"/>
        <v>11</v>
      </c>
      <c r="S12" s="46">
        <f t="shared" ref="S12:S75" si="6">VLOOKUP(E12,$AD$2:$AF$9,3,TRUE)</f>
        <v>1</v>
      </c>
      <c r="T12" s="46">
        <f t="shared" ref="T12:T15" si="7">VLOOKUP(F12,$AD$2:$AF$9,3,TRUE)</f>
        <v>6</v>
      </c>
      <c r="U12" s="277">
        <v>39180.736527777779</v>
      </c>
      <c r="V12" s="277">
        <v>41107.700115740743</v>
      </c>
      <c r="W12" s="278">
        <f t="shared" ref="W12:W75" si="8">V12-U12</f>
        <v>1926.9635879629641</v>
      </c>
      <c r="X12" s="279">
        <f t="shared" ref="X12:X75" si="9">W12/365</f>
        <v>5.2793522957889429</v>
      </c>
      <c r="Y12" s="278">
        <f t="shared" ref="Y12:Y75" si="10">TRUNC(X12)</f>
        <v>5</v>
      </c>
      <c r="Z12" s="148">
        <f t="shared" ref="Z12:Z75" ca="1" si="11">X12/$Z$3</f>
        <v>0.79697605717437614</v>
      </c>
      <c r="AA12" s="331">
        <f t="shared" ref="AA12:AA75" si="12">LOOKUP(R12,$AA$2:$AB$7)</f>
        <v>4</v>
      </c>
    </row>
    <row r="13" spans="1:34">
      <c r="A13" s="262">
        <v>38976.254930555559</v>
      </c>
      <c r="B13" s="262">
        <v>41107.700115740743</v>
      </c>
      <c r="C13" s="24" t="s">
        <v>546</v>
      </c>
      <c r="D13" s="24">
        <v>79</v>
      </c>
      <c r="E13" s="24">
        <v>0</v>
      </c>
      <c r="F13" s="24">
        <v>96</v>
      </c>
      <c r="G13" s="24">
        <v>98</v>
      </c>
      <c r="H13" s="24">
        <v>4</v>
      </c>
      <c r="I13" s="26">
        <v>32.556959999999997</v>
      </c>
      <c r="J13" s="61">
        <v>97</v>
      </c>
      <c r="K13" s="62">
        <v>4</v>
      </c>
      <c r="L13" s="63">
        <v>1.2278481012658229</v>
      </c>
      <c r="M13" s="64">
        <v>5.0632911392405063E-2</v>
      </c>
      <c r="N13" s="65">
        <v>24.25</v>
      </c>
      <c r="O13" s="79">
        <f t="shared" si="2"/>
        <v>4.0816326530612242E-2</v>
      </c>
      <c r="P13" s="28">
        <f t="shared" si="3"/>
        <v>10</v>
      </c>
      <c r="Q13" s="28">
        <f t="shared" si="4"/>
        <v>2</v>
      </c>
      <c r="R13" s="28">
        <f t="shared" si="5"/>
        <v>12</v>
      </c>
      <c r="S13" s="28">
        <f t="shared" si="6"/>
        <v>0</v>
      </c>
      <c r="T13" s="28">
        <f t="shared" si="7"/>
        <v>6</v>
      </c>
      <c r="U13" s="270">
        <v>38976.254930555559</v>
      </c>
      <c r="V13" s="270">
        <v>41107.700115740743</v>
      </c>
      <c r="W13" s="268">
        <f t="shared" si="8"/>
        <v>2131.4451851851845</v>
      </c>
      <c r="X13" s="26">
        <f t="shared" si="9"/>
        <v>5.8395758498224231</v>
      </c>
      <c r="Y13" s="268">
        <f t="shared" si="10"/>
        <v>5</v>
      </c>
      <c r="Z13" s="148">
        <f t="shared" ca="1" si="11"/>
        <v>0.88154793914291907</v>
      </c>
      <c r="AA13" s="331">
        <f t="shared" si="12"/>
        <v>3</v>
      </c>
    </row>
    <row r="14" spans="1:34">
      <c r="A14" s="262">
        <v>38976.254930555559</v>
      </c>
      <c r="B14" s="262">
        <v>41107.700115740743</v>
      </c>
      <c r="C14" s="24" t="s">
        <v>547</v>
      </c>
      <c r="D14" s="24">
        <v>89</v>
      </c>
      <c r="E14" s="24">
        <v>0</v>
      </c>
      <c r="F14" s="24">
        <v>96</v>
      </c>
      <c r="G14" s="24">
        <v>7</v>
      </c>
      <c r="H14" s="24">
        <v>7</v>
      </c>
      <c r="I14" s="26">
        <v>6.6966289999999997</v>
      </c>
      <c r="J14" s="61">
        <v>27</v>
      </c>
      <c r="K14" s="62">
        <v>11</v>
      </c>
      <c r="L14" s="63">
        <v>0.30337078651685395</v>
      </c>
      <c r="M14" s="64">
        <v>0.12359550561797752</v>
      </c>
      <c r="N14" s="65">
        <v>2.4545454545454546</v>
      </c>
      <c r="O14" s="79">
        <f t="shared" si="2"/>
        <v>1</v>
      </c>
      <c r="P14" s="28">
        <f t="shared" si="3"/>
        <v>10</v>
      </c>
      <c r="Q14" s="28">
        <f t="shared" si="4"/>
        <v>2</v>
      </c>
      <c r="R14" s="28">
        <f t="shared" si="5"/>
        <v>12</v>
      </c>
      <c r="S14" s="28">
        <f t="shared" si="6"/>
        <v>0</v>
      </c>
      <c r="T14" s="28">
        <f t="shared" si="7"/>
        <v>6</v>
      </c>
      <c r="U14" s="270">
        <v>38976.254930555559</v>
      </c>
      <c r="V14" s="270">
        <v>41107.700115740743</v>
      </c>
      <c r="W14" s="268">
        <f t="shared" si="8"/>
        <v>2131.4451851851845</v>
      </c>
      <c r="X14" s="26">
        <f t="shared" si="9"/>
        <v>5.8395758498224231</v>
      </c>
      <c r="Y14" s="268">
        <f t="shared" si="10"/>
        <v>5</v>
      </c>
      <c r="Z14" s="148">
        <f t="shared" ca="1" si="11"/>
        <v>0.88154793914291907</v>
      </c>
      <c r="AA14" s="331">
        <f t="shared" si="12"/>
        <v>3</v>
      </c>
    </row>
    <row r="15" spans="1:34">
      <c r="A15" s="262">
        <v>38976.254930555559</v>
      </c>
      <c r="B15" s="262">
        <v>41107.700115740743</v>
      </c>
      <c r="C15" s="24" t="s">
        <v>548</v>
      </c>
      <c r="D15" s="24">
        <v>89</v>
      </c>
      <c r="E15" s="24">
        <v>0</v>
      </c>
      <c r="F15" s="24">
        <v>96</v>
      </c>
      <c r="G15" s="24">
        <v>6</v>
      </c>
      <c r="H15" s="24">
        <v>8</v>
      </c>
      <c r="I15" s="26">
        <v>6.8876404999999998</v>
      </c>
      <c r="J15" s="61">
        <v>14</v>
      </c>
      <c r="K15" s="62">
        <v>12</v>
      </c>
      <c r="L15" s="63">
        <v>0.15730337078651685</v>
      </c>
      <c r="M15" s="64">
        <v>0.1348314606741573</v>
      </c>
      <c r="N15" s="65">
        <v>1.1666666666666667</v>
      </c>
      <c r="O15" s="79">
        <f t="shared" si="2"/>
        <v>1.3333333333333333</v>
      </c>
      <c r="P15" s="28">
        <f t="shared" si="3"/>
        <v>10</v>
      </c>
      <c r="Q15" s="28">
        <f t="shared" si="4"/>
        <v>2</v>
      </c>
      <c r="R15" s="28">
        <f t="shared" si="5"/>
        <v>12</v>
      </c>
      <c r="S15" s="28">
        <f t="shared" si="6"/>
        <v>0</v>
      </c>
      <c r="T15" s="28">
        <f t="shared" si="7"/>
        <v>6</v>
      </c>
      <c r="U15" s="270">
        <v>38976.254930555559</v>
      </c>
      <c r="V15" s="270">
        <v>41107.700115740743</v>
      </c>
      <c r="W15" s="268">
        <f t="shared" si="8"/>
        <v>2131.4451851851845</v>
      </c>
      <c r="X15" s="26">
        <f t="shared" si="9"/>
        <v>5.8395758498224231</v>
      </c>
      <c r="Y15" s="268">
        <f t="shared" si="10"/>
        <v>5</v>
      </c>
      <c r="Z15" s="148">
        <f t="shared" ca="1" si="11"/>
        <v>0.88154793914291907</v>
      </c>
      <c r="AA15" s="331">
        <f t="shared" si="12"/>
        <v>3</v>
      </c>
    </row>
    <row r="16" spans="1:34">
      <c r="A16" s="262">
        <v>38976.254930555559</v>
      </c>
      <c r="B16" s="262">
        <v>41394.098692129628</v>
      </c>
      <c r="C16" s="19" t="s">
        <v>549</v>
      </c>
      <c r="D16" s="19">
        <v>134</v>
      </c>
      <c r="E16" s="19">
        <v>0</v>
      </c>
      <c r="F16" s="19" t="s">
        <v>46</v>
      </c>
      <c r="G16" s="19">
        <v>5</v>
      </c>
      <c r="H16" s="19">
        <v>5</v>
      </c>
      <c r="I16" s="21">
        <v>5</v>
      </c>
      <c r="J16" s="50">
        <v>0</v>
      </c>
      <c r="K16" s="51">
        <v>0</v>
      </c>
      <c r="L16" s="52">
        <v>0</v>
      </c>
      <c r="M16" s="53">
        <v>0</v>
      </c>
      <c r="N16" s="54"/>
      <c r="O16" s="80">
        <f t="shared" si="2"/>
        <v>1</v>
      </c>
      <c r="P16" s="23">
        <f t="shared" si="3"/>
        <v>20</v>
      </c>
      <c r="Q16" s="23">
        <f t="shared" si="4"/>
        <v>0</v>
      </c>
      <c r="R16" s="23">
        <f t="shared" si="5"/>
        <v>20</v>
      </c>
      <c r="S16" s="23">
        <f t="shared" si="6"/>
        <v>0</v>
      </c>
      <c r="T16" s="19"/>
      <c r="U16" s="271">
        <v>38976.254930555559</v>
      </c>
      <c r="V16" s="271">
        <v>41394.098692129628</v>
      </c>
      <c r="W16" s="266">
        <f t="shared" si="8"/>
        <v>2417.8437615740695</v>
      </c>
      <c r="X16" s="21">
        <f t="shared" si="9"/>
        <v>6.6242294837645739</v>
      </c>
      <c r="Y16" s="266">
        <f t="shared" si="10"/>
        <v>6</v>
      </c>
      <c r="Z16" s="148">
        <f t="shared" ca="1" si="11"/>
        <v>1</v>
      </c>
      <c r="AA16" s="331">
        <f t="shared" si="12"/>
        <v>2</v>
      </c>
    </row>
    <row r="17" spans="1:27">
      <c r="A17" s="262">
        <v>38976.254930555559</v>
      </c>
      <c r="B17" s="262">
        <v>41394.098692129628</v>
      </c>
      <c r="C17" s="19" t="s">
        <v>550</v>
      </c>
      <c r="D17" s="19">
        <v>134</v>
      </c>
      <c r="E17" s="19">
        <v>0</v>
      </c>
      <c r="F17" s="19" t="s">
        <v>46</v>
      </c>
      <c r="G17" s="19">
        <v>5</v>
      </c>
      <c r="H17" s="19">
        <v>5</v>
      </c>
      <c r="I17" s="21">
        <v>5</v>
      </c>
      <c r="J17" s="50">
        <v>0</v>
      </c>
      <c r="K17" s="51">
        <v>0</v>
      </c>
      <c r="L17" s="52">
        <v>0</v>
      </c>
      <c r="M17" s="53">
        <v>0</v>
      </c>
      <c r="N17" s="54"/>
      <c r="O17" s="80">
        <f t="shared" si="2"/>
        <v>1</v>
      </c>
      <c r="P17" s="23">
        <f t="shared" si="3"/>
        <v>20</v>
      </c>
      <c r="Q17" s="23">
        <f t="shared" si="4"/>
        <v>0</v>
      </c>
      <c r="R17" s="23">
        <f t="shared" si="5"/>
        <v>20</v>
      </c>
      <c r="S17" s="23">
        <f t="shared" si="6"/>
        <v>0</v>
      </c>
      <c r="T17" s="19"/>
      <c r="U17" s="271">
        <v>38976.254930555559</v>
      </c>
      <c r="V17" s="271">
        <v>41394.098692129628</v>
      </c>
      <c r="W17" s="266">
        <f t="shared" si="8"/>
        <v>2417.8437615740695</v>
      </c>
      <c r="X17" s="21">
        <f t="shared" si="9"/>
        <v>6.6242294837645739</v>
      </c>
      <c r="Y17" s="266">
        <f t="shared" si="10"/>
        <v>6</v>
      </c>
      <c r="Z17" s="148">
        <f t="shared" ca="1" si="11"/>
        <v>1</v>
      </c>
      <c r="AA17" s="331">
        <f t="shared" si="12"/>
        <v>2</v>
      </c>
    </row>
    <row r="18" spans="1:27">
      <c r="A18" s="262">
        <v>38976.254930555559</v>
      </c>
      <c r="B18" s="262">
        <v>41394.098692129628</v>
      </c>
      <c r="C18" s="19" t="s">
        <v>551</v>
      </c>
      <c r="D18" s="19">
        <v>134</v>
      </c>
      <c r="E18" s="19">
        <v>0</v>
      </c>
      <c r="F18" s="19" t="s">
        <v>46</v>
      </c>
      <c r="G18" s="19">
        <v>5</v>
      </c>
      <c r="H18" s="19">
        <v>5</v>
      </c>
      <c r="I18" s="21">
        <v>5</v>
      </c>
      <c r="J18" s="50">
        <v>0</v>
      </c>
      <c r="K18" s="51">
        <v>0</v>
      </c>
      <c r="L18" s="52">
        <v>0</v>
      </c>
      <c r="M18" s="53">
        <v>0</v>
      </c>
      <c r="N18" s="54"/>
      <c r="O18" s="80">
        <f t="shared" si="2"/>
        <v>1</v>
      </c>
      <c r="P18" s="23">
        <f t="shared" si="3"/>
        <v>20</v>
      </c>
      <c r="Q18" s="23">
        <f t="shared" si="4"/>
        <v>0</v>
      </c>
      <c r="R18" s="23">
        <f t="shared" si="5"/>
        <v>20</v>
      </c>
      <c r="S18" s="23">
        <f t="shared" si="6"/>
        <v>0</v>
      </c>
      <c r="T18" s="19"/>
      <c r="U18" s="271">
        <v>38976.254930555559</v>
      </c>
      <c r="V18" s="271">
        <v>41394.098692129628</v>
      </c>
      <c r="W18" s="266">
        <f t="shared" si="8"/>
        <v>2417.8437615740695</v>
      </c>
      <c r="X18" s="21">
        <f t="shared" si="9"/>
        <v>6.6242294837645739</v>
      </c>
      <c r="Y18" s="266">
        <f t="shared" si="10"/>
        <v>6</v>
      </c>
      <c r="Z18" s="148">
        <f t="shared" ca="1" si="11"/>
        <v>1</v>
      </c>
      <c r="AA18" s="331">
        <f t="shared" si="12"/>
        <v>2</v>
      </c>
    </row>
    <row r="19" spans="1:27">
      <c r="A19" s="262">
        <v>38976.254930555559</v>
      </c>
      <c r="B19" s="262">
        <v>41394.098692129628</v>
      </c>
      <c r="C19" s="19" t="s">
        <v>552</v>
      </c>
      <c r="D19" s="19">
        <v>134</v>
      </c>
      <c r="E19" s="19">
        <v>0</v>
      </c>
      <c r="F19" s="19" t="s">
        <v>46</v>
      </c>
      <c r="G19" s="19">
        <v>3</v>
      </c>
      <c r="H19" s="19">
        <v>3</v>
      </c>
      <c r="I19" s="21">
        <v>3</v>
      </c>
      <c r="J19" s="50">
        <v>0</v>
      </c>
      <c r="K19" s="51">
        <v>0</v>
      </c>
      <c r="L19" s="52">
        <v>0</v>
      </c>
      <c r="M19" s="53">
        <v>0</v>
      </c>
      <c r="N19" s="54"/>
      <c r="O19" s="80">
        <f t="shared" si="2"/>
        <v>1</v>
      </c>
      <c r="P19" s="23">
        <f t="shared" si="3"/>
        <v>20</v>
      </c>
      <c r="Q19" s="23">
        <f t="shared" si="4"/>
        <v>0</v>
      </c>
      <c r="R19" s="23">
        <f t="shared" si="5"/>
        <v>20</v>
      </c>
      <c r="S19" s="23">
        <f t="shared" si="6"/>
        <v>0</v>
      </c>
      <c r="T19" s="19"/>
      <c r="U19" s="271">
        <v>38976.254930555559</v>
      </c>
      <c r="V19" s="271">
        <v>41394.098692129628</v>
      </c>
      <c r="W19" s="266">
        <f t="shared" si="8"/>
        <v>2417.8437615740695</v>
      </c>
      <c r="X19" s="21">
        <f t="shared" si="9"/>
        <v>6.6242294837645739</v>
      </c>
      <c r="Y19" s="266">
        <f t="shared" si="10"/>
        <v>6</v>
      </c>
      <c r="Z19" s="148">
        <f t="shared" ca="1" si="11"/>
        <v>1</v>
      </c>
      <c r="AA19" s="331">
        <f t="shared" si="12"/>
        <v>2</v>
      </c>
    </row>
    <row r="20" spans="1:27">
      <c r="A20" s="262">
        <v>38976.254930555559</v>
      </c>
      <c r="B20" s="262">
        <v>41394.098692129628</v>
      </c>
      <c r="C20" s="19" t="s">
        <v>553</v>
      </c>
      <c r="D20" s="19">
        <v>134</v>
      </c>
      <c r="E20" s="19">
        <v>0</v>
      </c>
      <c r="F20" s="19" t="s">
        <v>46</v>
      </c>
      <c r="G20" s="19">
        <v>5</v>
      </c>
      <c r="H20" s="19">
        <v>5</v>
      </c>
      <c r="I20" s="21">
        <v>5</v>
      </c>
      <c r="J20" s="50">
        <v>0</v>
      </c>
      <c r="K20" s="51">
        <v>0</v>
      </c>
      <c r="L20" s="52">
        <v>0</v>
      </c>
      <c r="M20" s="53">
        <v>0</v>
      </c>
      <c r="N20" s="54"/>
      <c r="O20" s="80">
        <f t="shared" si="2"/>
        <v>1</v>
      </c>
      <c r="P20" s="23">
        <f t="shared" si="3"/>
        <v>20</v>
      </c>
      <c r="Q20" s="23">
        <f t="shared" si="4"/>
        <v>0</v>
      </c>
      <c r="R20" s="23">
        <f t="shared" si="5"/>
        <v>20</v>
      </c>
      <c r="S20" s="23">
        <f t="shared" si="6"/>
        <v>0</v>
      </c>
      <c r="T20" s="19"/>
      <c r="U20" s="271">
        <v>38976.254930555559</v>
      </c>
      <c r="V20" s="271">
        <v>41394.098692129628</v>
      </c>
      <c r="W20" s="266">
        <f t="shared" si="8"/>
        <v>2417.8437615740695</v>
      </c>
      <c r="X20" s="21">
        <f t="shared" si="9"/>
        <v>6.6242294837645739</v>
      </c>
      <c r="Y20" s="266">
        <f t="shared" si="10"/>
        <v>6</v>
      </c>
      <c r="Z20" s="148">
        <f t="shared" ca="1" si="11"/>
        <v>1</v>
      </c>
      <c r="AA20" s="331">
        <f t="shared" si="12"/>
        <v>2</v>
      </c>
    </row>
    <row r="21" spans="1:27">
      <c r="A21" s="262">
        <v>38976.254930555559</v>
      </c>
      <c r="B21" s="262">
        <v>41394.098692129628</v>
      </c>
      <c r="C21" s="19" t="s">
        <v>554</v>
      </c>
      <c r="D21" s="19">
        <v>134</v>
      </c>
      <c r="E21" s="19">
        <v>0</v>
      </c>
      <c r="F21" s="19" t="s">
        <v>46</v>
      </c>
      <c r="G21" s="19">
        <v>15</v>
      </c>
      <c r="H21" s="19">
        <v>15</v>
      </c>
      <c r="I21" s="21">
        <v>15</v>
      </c>
      <c r="J21" s="50">
        <v>0</v>
      </c>
      <c r="K21" s="51">
        <v>0</v>
      </c>
      <c r="L21" s="52">
        <v>0</v>
      </c>
      <c r="M21" s="53">
        <v>0</v>
      </c>
      <c r="N21" s="54"/>
      <c r="O21" s="80">
        <f t="shared" si="2"/>
        <v>1</v>
      </c>
      <c r="P21" s="23">
        <f t="shared" si="3"/>
        <v>20</v>
      </c>
      <c r="Q21" s="23">
        <f t="shared" si="4"/>
        <v>0</v>
      </c>
      <c r="R21" s="23">
        <f t="shared" si="5"/>
        <v>20</v>
      </c>
      <c r="S21" s="23">
        <f t="shared" si="6"/>
        <v>0</v>
      </c>
      <c r="T21" s="19"/>
      <c r="U21" s="271">
        <v>38976.254930555559</v>
      </c>
      <c r="V21" s="271">
        <v>41394.098692129628</v>
      </c>
      <c r="W21" s="266">
        <f t="shared" si="8"/>
        <v>2417.8437615740695</v>
      </c>
      <c r="X21" s="21">
        <f t="shared" si="9"/>
        <v>6.6242294837645739</v>
      </c>
      <c r="Y21" s="266">
        <f t="shared" si="10"/>
        <v>6</v>
      </c>
      <c r="Z21" s="148">
        <f t="shared" ca="1" si="11"/>
        <v>1</v>
      </c>
      <c r="AA21" s="331">
        <f t="shared" si="12"/>
        <v>2</v>
      </c>
    </row>
    <row r="22" spans="1:27">
      <c r="A22" s="262">
        <v>38976.254930555559</v>
      </c>
      <c r="B22" s="262">
        <v>41394.098692129628</v>
      </c>
      <c r="C22" s="19" t="s">
        <v>555</v>
      </c>
      <c r="D22" s="19">
        <v>134</v>
      </c>
      <c r="E22" s="19">
        <v>0</v>
      </c>
      <c r="F22" s="19" t="s">
        <v>46</v>
      </c>
      <c r="G22" s="19">
        <v>9</v>
      </c>
      <c r="H22" s="19">
        <v>9</v>
      </c>
      <c r="I22" s="21">
        <v>9</v>
      </c>
      <c r="J22" s="50">
        <v>0</v>
      </c>
      <c r="K22" s="51">
        <v>0</v>
      </c>
      <c r="L22" s="52">
        <v>0</v>
      </c>
      <c r="M22" s="53">
        <v>0</v>
      </c>
      <c r="N22" s="54"/>
      <c r="O22" s="80">
        <f t="shared" si="2"/>
        <v>1</v>
      </c>
      <c r="P22" s="23">
        <f t="shared" si="3"/>
        <v>20</v>
      </c>
      <c r="Q22" s="23">
        <f t="shared" si="4"/>
        <v>0</v>
      </c>
      <c r="R22" s="23">
        <f t="shared" si="5"/>
        <v>20</v>
      </c>
      <c r="S22" s="23">
        <f t="shared" si="6"/>
        <v>0</v>
      </c>
      <c r="T22" s="19"/>
      <c r="U22" s="271">
        <v>38976.254930555559</v>
      </c>
      <c r="V22" s="271">
        <v>41394.098692129628</v>
      </c>
      <c r="W22" s="266">
        <f t="shared" si="8"/>
        <v>2417.8437615740695</v>
      </c>
      <c r="X22" s="21">
        <f t="shared" si="9"/>
        <v>6.6242294837645739</v>
      </c>
      <c r="Y22" s="266">
        <f t="shared" si="10"/>
        <v>6</v>
      </c>
      <c r="Z22" s="148">
        <f t="shared" ca="1" si="11"/>
        <v>1</v>
      </c>
      <c r="AA22" s="331">
        <f t="shared" si="12"/>
        <v>2</v>
      </c>
    </row>
    <row r="23" spans="1:27">
      <c r="A23" s="262">
        <v>38976.254930555559</v>
      </c>
      <c r="B23" s="262">
        <v>41394.098692129628</v>
      </c>
      <c r="C23" s="19" t="s">
        <v>556</v>
      </c>
      <c r="D23" s="19">
        <v>134</v>
      </c>
      <c r="E23" s="19">
        <v>0</v>
      </c>
      <c r="F23" s="19" t="s">
        <v>46</v>
      </c>
      <c r="G23" s="19">
        <v>3</v>
      </c>
      <c r="H23" s="19">
        <v>3</v>
      </c>
      <c r="I23" s="21">
        <v>3</v>
      </c>
      <c r="J23" s="50">
        <v>0</v>
      </c>
      <c r="K23" s="51">
        <v>0</v>
      </c>
      <c r="L23" s="52">
        <v>0</v>
      </c>
      <c r="M23" s="53">
        <v>0</v>
      </c>
      <c r="N23" s="54"/>
      <c r="O23" s="80">
        <f t="shared" si="2"/>
        <v>1</v>
      </c>
      <c r="P23" s="23">
        <f t="shared" si="3"/>
        <v>20</v>
      </c>
      <c r="Q23" s="23">
        <f t="shared" si="4"/>
        <v>0</v>
      </c>
      <c r="R23" s="23">
        <f t="shared" si="5"/>
        <v>20</v>
      </c>
      <c r="S23" s="23">
        <f t="shared" si="6"/>
        <v>0</v>
      </c>
      <c r="T23" s="19"/>
      <c r="U23" s="271">
        <v>38976.254930555559</v>
      </c>
      <c r="V23" s="271">
        <v>41394.098692129628</v>
      </c>
      <c r="W23" s="266">
        <f t="shared" si="8"/>
        <v>2417.8437615740695</v>
      </c>
      <c r="X23" s="21">
        <f t="shared" si="9"/>
        <v>6.6242294837645739</v>
      </c>
      <c r="Y23" s="266">
        <f t="shared" si="10"/>
        <v>6</v>
      </c>
      <c r="Z23" s="148">
        <f t="shared" ca="1" si="11"/>
        <v>1</v>
      </c>
      <c r="AA23" s="331">
        <f t="shared" si="12"/>
        <v>2</v>
      </c>
    </row>
    <row r="24" spans="1:27">
      <c r="A24" s="262">
        <v>38976.254930555559</v>
      </c>
      <c r="B24" s="262">
        <v>41394.098692129628</v>
      </c>
      <c r="C24" s="19" t="s">
        <v>557</v>
      </c>
      <c r="D24" s="19">
        <v>134</v>
      </c>
      <c r="E24" s="19">
        <v>0</v>
      </c>
      <c r="F24" s="19" t="s">
        <v>46</v>
      </c>
      <c r="G24" s="19">
        <v>3</v>
      </c>
      <c r="H24" s="19">
        <v>3</v>
      </c>
      <c r="I24" s="21">
        <v>3</v>
      </c>
      <c r="J24" s="50">
        <v>0</v>
      </c>
      <c r="K24" s="51">
        <v>0</v>
      </c>
      <c r="L24" s="52">
        <v>0</v>
      </c>
      <c r="M24" s="53">
        <v>0</v>
      </c>
      <c r="N24" s="54"/>
      <c r="O24" s="80">
        <f t="shared" si="2"/>
        <v>1</v>
      </c>
      <c r="P24" s="23">
        <f t="shared" si="3"/>
        <v>20</v>
      </c>
      <c r="Q24" s="23">
        <f t="shared" si="4"/>
        <v>0</v>
      </c>
      <c r="R24" s="23">
        <f t="shared" si="5"/>
        <v>20</v>
      </c>
      <c r="S24" s="23">
        <f t="shared" si="6"/>
        <v>0</v>
      </c>
      <c r="T24" s="19"/>
      <c r="U24" s="271">
        <v>38976.254930555559</v>
      </c>
      <c r="V24" s="271">
        <v>41394.098692129628</v>
      </c>
      <c r="W24" s="266">
        <f t="shared" si="8"/>
        <v>2417.8437615740695</v>
      </c>
      <c r="X24" s="21">
        <f t="shared" si="9"/>
        <v>6.6242294837645739</v>
      </c>
      <c r="Y24" s="266">
        <f t="shared" si="10"/>
        <v>6</v>
      </c>
      <c r="Z24" s="148">
        <f t="shared" ca="1" si="11"/>
        <v>1</v>
      </c>
      <c r="AA24" s="331">
        <f t="shared" si="12"/>
        <v>2</v>
      </c>
    </row>
    <row r="25" spans="1:27">
      <c r="A25" s="262">
        <v>38976.254930555559</v>
      </c>
      <c r="B25" s="262">
        <v>41394.098692129628</v>
      </c>
      <c r="C25" s="19" t="s">
        <v>558</v>
      </c>
      <c r="D25" s="19">
        <v>134</v>
      </c>
      <c r="E25" s="19">
        <v>0</v>
      </c>
      <c r="F25" s="19" t="s">
        <v>46</v>
      </c>
      <c r="G25" s="19">
        <v>3</v>
      </c>
      <c r="H25" s="19">
        <v>3</v>
      </c>
      <c r="I25" s="21">
        <v>3</v>
      </c>
      <c r="J25" s="50">
        <v>0</v>
      </c>
      <c r="K25" s="51">
        <v>0</v>
      </c>
      <c r="L25" s="52">
        <v>0</v>
      </c>
      <c r="M25" s="53">
        <v>0</v>
      </c>
      <c r="N25" s="54"/>
      <c r="O25" s="80">
        <f t="shared" si="2"/>
        <v>1</v>
      </c>
      <c r="P25" s="23">
        <f t="shared" si="3"/>
        <v>20</v>
      </c>
      <c r="Q25" s="23">
        <f t="shared" si="4"/>
        <v>0</v>
      </c>
      <c r="R25" s="23">
        <f t="shared" si="5"/>
        <v>20</v>
      </c>
      <c r="S25" s="23">
        <f t="shared" si="6"/>
        <v>0</v>
      </c>
      <c r="T25" s="19"/>
      <c r="U25" s="271">
        <v>38976.254930555559</v>
      </c>
      <c r="V25" s="271">
        <v>41394.098692129628</v>
      </c>
      <c r="W25" s="266">
        <f t="shared" si="8"/>
        <v>2417.8437615740695</v>
      </c>
      <c r="X25" s="21">
        <f t="shared" si="9"/>
        <v>6.6242294837645739</v>
      </c>
      <c r="Y25" s="266">
        <f t="shared" si="10"/>
        <v>6</v>
      </c>
      <c r="Z25" s="148">
        <f t="shared" ca="1" si="11"/>
        <v>1</v>
      </c>
      <c r="AA25" s="331">
        <f t="shared" si="12"/>
        <v>2</v>
      </c>
    </row>
    <row r="26" spans="1:27">
      <c r="A26" s="262">
        <v>38976.254930555559</v>
      </c>
      <c r="B26" s="262">
        <v>41394.098692129628</v>
      </c>
      <c r="C26" s="19" t="s">
        <v>559</v>
      </c>
      <c r="D26" s="19">
        <v>134</v>
      </c>
      <c r="E26" s="19">
        <v>0</v>
      </c>
      <c r="F26" s="19" t="s">
        <v>46</v>
      </c>
      <c r="G26" s="19">
        <v>3</v>
      </c>
      <c r="H26" s="19">
        <v>3</v>
      </c>
      <c r="I26" s="21">
        <v>3</v>
      </c>
      <c r="J26" s="50">
        <v>0</v>
      </c>
      <c r="K26" s="51">
        <v>0</v>
      </c>
      <c r="L26" s="52">
        <v>0</v>
      </c>
      <c r="M26" s="53">
        <v>0</v>
      </c>
      <c r="N26" s="54"/>
      <c r="O26" s="80">
        <f t="shared" si="2"/>
        <v>1</v>
      </c>
      <c r="P26" s="23">
        <f t="shared" si="3"/>
        <v>20</v>
      </c>
      <c r="Q26" s="23">
        <f t="shared" si="4"/>
        <v>0</v>
      </c>
      <c r="R26" s="23">
        <f t="shared" si="5"/>
        <v>20</v>
      </c>
      <c r="S26" s="23">
        <f t="shared" si="6"/>
        <v>0</v>
      </c>
      <c r="T26" s="19"/>
      <c r="U26" s="271">
        <v>38976.254930555559</v>
      </c>
      <c r="V26" s="271">
        <v>41394.098692129628</v>
      </c>
      <c r="W26" s="266">
        <f t="shared" si="8"/>
        <v>2417.8437615740695</v>
      </c>
      <c r="X26" s="21">
        <f t="shared" si="9"/>
        <v>6.6242294837645739</v>
      </c>
      <c r="Y26" s="266">
        <f t="shared" si="10"/>
        <v>6</v>
      </c>
      <c r="Z26" s="148">
        <f t="shared" ca="1" si="11"/>
        <v>1</v>
      </c>
      <c r="AA26" s="331">
        <f t="shared" si="12"/>
        <v>2</v>
      </c>
    </row>
    <row r="27" spans="1:27">
      <c r="A27" s="262">
        <v>38976.254930555559</v>
      </c>
      <c r="B27" s="262">
        <v>41394.098692129628</v>
      </c>
      <c r="C27" s="19" t="s">
        <v>560</v>
      </c>
      <c r="D27" s="19">
        <v>134</v>
      </c>
      <c r="E27" s="19">
        <v>0</v>
      </c>
      <c r="F27" s="19" t="s">
        <v>46</v>
      </c>
      <c r="G27" s="19">
        <v>6</v>
      </c>
      <c r="H27" s="19">
        <v>6</v>
      </c>
      <c r="I27" s="21">
        <v>6</v>
      </c>
      <c r="J27" s="50">
        <v>0</v>
      </c>
      <c r="K27" s="51">
        <v>0</v>
      </c>
      <c r="L27" s="52">
        <v>0</v>
      </c>
      <c r="M27" s="53">
        <v>0</v>
      </c>
      <c r="N27" s="54"/>
      <c r="O27" s="80">
        <f t="shared" si="2"/>
        <v>1</v>
      </c>
      <c r="P27" s="23">
        <f t="shared" si="3"/>
        <v>20</v>
      </c>
      <c r="Q27" s="23">
        <f t="shared" si="4"/>
        <v>0</v>
      </c>
      <c r="R27" s="23">
        <f t="shared" si="5"/>
        <v>20</v>
      </c>
      <c r="S27" s="23">
        <f t="shared" si="6"/>
        <v>0</v>
      </c>
      <c r="T27" s="19"/>
      <c r="U27" s="271">
        <v>38976.254930555559</v>
      </c>
      <c r="V27" s="271">
        <v>41394.098692129628</v>
      </c>
      <c r="W27" s="266">
        <f t="shared" si="8"/>
        <v>2417.8437615740695</v>
      </c>
      <c r="X27" s="21">
        <f t="shared" si="9"/>
        <v>6.6242294837645739</v>
      </c>
      <c r="Y27" s="266">
        <f t="shared" si="10"/>
        <v>6</v>
      </c>
      <c r="Z27" s="148">
        <f t="shared" ca="1" si="11"/>
        <v>1</v>
      </c>
      <c r="AA27" s="331">
        <f t="shared" si="12"/>
        <v>2</v>
      </c>
    </row>
    <row r="28" spans="1:27">
      <c r="A28" s="262">
        <v>38976.254930555559</v>
      </c>
      <c r="B28" s="262">
        <v>41394.098692129628</v>
      </c>
      <c r="C28" s="19" t="s">
        <v>561</v>
      </c>
      <c r="D28" s="19">
        <v>134</v>
      </c>
      <c r="E28" s="19">
        <v>0</v>
      </c>
      <c r="F28" s="19" t="s">
        <v>46</v>
      </c>
      <c r="G28" s="19">
        <v>6</v>
      </c>
      <c r="H28" s="19">
        <v>6</v>
      </c>
      <c r="I28" s="21">
        <v>6</v>
      </c>
      <c r="J28" s="50">
        <v>0</v>
      </c>
      <c r="K28" s="51">
        <v>0</v>
      </c>
      <c r="L28" s="52">
        <v>0</v>
      </c>
      <c r="M28" s="53">
        <v>0</v>
      </c>
      <c r="N28" s="54"/>
      <c r="O28" s="80">
        <f t="shared" si="2"/>
        <v>1</v>
      </c>
      <c r="P28" s="23">
        <f t="shared" si="3"/>
        <v>20</v>
      </c>
      <c r="Q28" s="23">
        <f t="shared" si="4"/>
        <v>0</v>
      </c>
      <c r="R28" s="23">
        <f t="shared" si="5"/>
        <v>20</v>
      </c>
      <c r="S28" s="23">
        <f t="shared" si="6"/>
        <v>0</v>
      </c>
      <c r="T28" s="19"/>
      <c r="U28" s="271">
        <v>38976.254930555559</v>
      </c>
      <c r="V28" s="271">
        <v>41394.098692129628</v>
      </c>
      <c r="W28" s="266">
        <f t="shared" si="8"/>
        <v>2417.8437615740695</v>
      </c>
      <c r="X28" s="21">
        <f t="shared" si="9"/>
        <v>6.6242294837645739</v>
      </c>
      <c r="Y28" s="266">
        <f t="shared" si="10"/>
        <v>6</v>
      </c>
      <c r="Z28" s="148">
        <f t="shared" ca="1" si="11"/>
        <v>1</v>
      </c>
      <c r="AA28" s="331">
        <f t="shared" si="12"/>
        <v>2</v>
      </c>
    </row>
    <row r="29" spans="1:27">
      <c r="A29" s="262">
        <v>38976.254930555559</v>
      </c>
      <c r="B29" s="262">
        <v>41394.098692129628</v>
      </c>
      <c r="C29" s="19" t="s">
        <v>562</v>
      </c>
      <c r="D29" s="19">
        <v>134</v>
      </c>
      <c r="E29" s="19">
        <v>0</v>
      </c>
      <c r="F29" s="19" t="s">
        <v>46</v>
      </c>
      <c r="G29" s="19">
        <v>10</v>
      </c>
      <c r="H29" s="19">
        <v>10</v>
      </c>
      <c r="I29" s="21">
        <v>10</v>
      </c>
      <c r="J29" s="50">
        <v>0</v>
      </c>
      <c r="K29" s="51">
        <v>0</v>
      </c>
      <c r="L29" s="52">
        <v>0</v>
      </c>
      <c r="M29" s="53">
        <v>0</v>
      </c>
      <c r="N29" s="54"/>
      <c r="O29" s="80">
        <f t="shared" si="2"/>
        <v>1</v>
      </c>
      <c r="P29" s="23">
        <f t="shared" si="3"/>
        <v>20</v>
      </c>
      <c r="Q29" s="23">
        <f t="shared" si="4"/>
        <v>0</v>
      </c>
      <c r="R29" s="23">
        <f t="shared" si="5"/>
        <v>20</v>
      </c>
      <c r="S29" s="23">
        <f t="shared" si="6"/>
        <v>0</v>
      </c>
      <c r="T29" s="19"/>
      <c r="U29" s="271">
        <v>38976.254930555559</v>
      </c>
      <c r="V29" s="271">
        <v>41394.098692129628</v>
      </c>
      <c r="W29" s="266">
        <f t="shared" si="8"/>
        <v>2417.8437615740695</v>
      </c>
      <c r="X29" s="21">
        <f t="shared" si="9"/>
        <v>6.6242294837645739</v>
      </c>
      <c r="Y29" s="266">
        <f t="shared" si="10"/>
        <v>6</v>
      </c>
      <c r="Z29" s="148">
        <f t="shared" ca="1" si="11"/>
        <v>1</v>
      </c>
      <c r="AA29" s="331">
        <f t="shared" si="12"/>
        <v>2</v>
      </c>
    </row>
    <row r="30" spans="1:27">
      <c r="A30" s="262">
        <v>38976.254930555559</v>
      </c>
      <c r="B30" s="262">
        <v>41394.098692129628</v>
      </c>
      <c r="C30" s="19" t="s">
        <v>563</v>
      </c>
      <c r="D30" s="19">
        <v>134</v>
      </c>
      <c r="E30" s="19">
        <v>0</v>
      </c>
      <c r="F30" s="19" t="s">
        <v>46</v>
      </c>
      <c r="G30" s="19">
        <v>11</v>
      </c>
      <c r="H30" s="19">
        <v>11</v>
      </c>
      <c r="I30" s="21">
        <v>11</v>
      </c>
      <c r="J30" s="50">
        <v>0</v>
      </c>
      <c r="K30" s="51">
        <v>0</v>
      </c>
      <c r="L30" s="52">
        <v>0</v>
      </c>
      <c r="M30" s="53">
        <v>0</v>
      </c>
      <c r="N30" s="54"/>
      <c r="O30" s="80">
        <f t="shared" si="2"/>
        <v>1</v>
      </c>
      <c r="P30" s="23">
        <f t="shared" si="3"/>
        <v>20</v>
      </c>
      <c r="Q30" s="23">
        <f t="shared" si="4"/>
        <v>0</v>
      </c>
      <c r="R30" s="23">
        <f t="shared" si="5"/>
        <v>20</v>
      </c>
      <c r="S30" s="23">
        <f t="shared" si="6"/>
        <v>0</v>
      </c>
      <c r="T30" s="19"/>
      <c r="U30" s="271">
        <v>38976.254930555559</v>
      </c>
      <c r="V30" s="271">
        <v>41394.098692129628</v>
      </c>
      <c r="W30" s="266">
        <f t="shared" si="8"/>
        <v>2417.8437615740695</v>
      </c>
      <c r="X30" s="21">
        <f t="shared" si="9"/>
        <v>6.6242294837645739</v>
      </c>
      <c r="Y30" s="266">
        <f t="shared" si="10"/>
        <v>6</v>
      </c>
      <c r="Z30" s="148">
        <f t="shared" ca="1" si="11"/>
        <v>1</v>
      </c>
      <c r="AA30" s="331">
        <f t="shared" si="12"/>
        <v>2</v>
      </c>
    </row>
    <row r="31" spans="1:27">
      <c r="A31" s="262">
        <v>38976.254930555559</v>
      </c>
      <c r="B31" s="262">
        <v>41394.098692129628</v>
      </c>
      <c r="C31" s="19" t="s">
        <v>564</v>
      </c>
      <c r="D31" s="19">
        <v>134</v>
      </c>
      <c r="E31" s="19">
        <v>0</v>
      </c>
      <c r="F31" s="19" t="s">
        <v>46</v>
      </c>
      <c r="G31" s="19">
        <v>4</v>
      </c>
      <c r="H31" s="19">
        <v>4</v>
      </c>
      <c r="I31" s="21">
        <v>4</v>
      </c>
      <c r="J31" s="50">
        <v>0</v>
      </c>
      <c r="K31" s="51">
        <v>0</v>
      </c>
      <c r="L31" s="52">
        <v>0</v>
      </c>
      <c r="M31" s="53">
        <v>0</v>
      </c>
      <c r="N31" s="54"/>
      <c r="O31" s="80">
        <f t="shared" si="2"/>
        <v>1</v>
      </c>
      <c r="P31" s="23">
        <f t="shared" si="3"/>
        <v>20</v>
      </c>
      <c r="Q31" s="23">
        <f t="shared" si="4"/>
        <v>0</v>
      </c>
      <c r="R31" s="23">
        <f t="shared" si="5"/>
        <v>20</v>
      </c>
      <c r="S31" s="23">
        <f t="shared" si="6"/>
        <v>0</v>
      </c>
      <c r="T31" s="19"/>
      <c r="U31" s="271">
        <v>38976.254930555559</v>
      </c>
      <c r="V31" s="271">
        <v>41394.098692129628</v>
      </c>
      <c r="W31" s="266">
        <f t="shared" si="8"/>
        <v>2417.8437615740695</v>
      </c>
      <c r="X31" s="21">
        <f t="shared" si="9"/>
        <v>6.6242294837645739</v>
      </c>
      <c r="Y31" s="266">
        <f t="shared" si="10"/>
        <v>6</v>
      </c>
      <c r="Z31" s="148">
        <f t="shared" ca="1" si="11"/>
        <v>1</v>
      </c>
      <c r="AA31" s="331">
        <f t="shared" si="12"/>
        <v>2</v>
      </c>
    </row>
    <row r="32" spans="1:27">
      <c r="A32" s="262">
        <v>38976.254930555559</v>
      </c>
      <c r="B32" s="262">
        <v>41394.098692129628</v>
      </c>
      <c r="C32" s="19" t="s">
        <v>565</v>
      </c>
      <c r="D32" s="19">
        <v>134</v>
      </c>
      <c r="E32" s="19">
        <v>0</v>
      </c>
      <c r="F32" s="19" t="s">
        <v>46</v>
      </c>
      <c r="G32" s="19">
        <v>4</v>
      </c>
      <c r="H32" s="19">
        <v>4</v>
      </c>
      <c r="I32" s="21">
        <v>4</v>
      </c>
      <c r="J32" s="50">
        <v>0</v>
      </c>
      <c r="K32" s="51">
        <v>0</v>
      </c>
      <c r="L32" s="52">
        <v>0</v>
      </c>
      <c r="M32" s="53">
        <v>0</v>
      </c>
      <c r="N32" s="54"/>
      <c r="O32" s="80">
        <f t="shared" si="2"/>
        <v>1</v>
      </c>
      <c r="P32" s="23">
        <f t="shared" si="3"/>
        <v>20</v>
      </c>
      <c r="Q32" s="23">
        <f t="shared" si="4"/>
        <v>0</v>
      </c>
      <c r="R32" s="23">
        <f t="shared" si="5"/>
        <v>20</v>
      </c>
      <c r="S32" s="23">
        <f t="shared" si="6"/>
        <v>0</v>
      </c>
      <c r="T32" s="19"/>
      <c r="U32" s="271">
        <v>38976.254930555559</v>
      </c>
      <c r="V32" s="271">
        <v>41394.098692129628</v>
      </c>
      <c r="W32" s="266">
        <f t="shared" si="8"/>
        <v>2417.8437615740695</v>
      </c>
      <c r="X32" s="21">
        <f t="shared" si="9"/>
        <v>6.6242294837645739</v>
      </c>
      <c r="Y32" s="266">
        <f t="shared" si="10"/>
        <v>6</v>
      </c>
      <c r="Z32" s="148">
        <f t="shared" ca="1" si="11"/>
        <v>1</v>
      </c>
      <c r="AA32" s="331">
        <f t="shared" si="12"/>
        <v>2</v>
      </c>
    </row>
    <row r="33" spans="1:27">
      <c r="A33" s="262">
        <v>38976.254930555559</v>
      </c>
      <c r="B33" s="262">
        <v>41394.098692129628</v>
      </c>
      <c r="C33" s="19" t="s">
        <v>566</v>
      </c>
      <c r="D33" s="19">
        <v>134</v>
      </c>
      <c r="E33" s="19">
        <v>0</v>
      </c>
      <c r="F33" s="19" t="s">
        <v>46</v>
      </c>
      <c r="G33" s="19">
        <v>4</v>
      </c>
      <c r="H33" s="19">
        <v>4</v>
      </c>
      <c r="I33" s="21">
        <v>4</v>
      </c>
      <c r="J33" s="50">
        <v>0</v>
      </c>
      <c r="K33" s="51">
        <v>0</v>
      </c>
      <c r="L33" s="52">
        <v>0</v>
      </c>
      <c r="M33" s="53">
        <v>0</v>
      </c>
      <c r="N33" s="54"/>
      <c r="O33" s="80">
        <f t="shared" si="2"/>
        <v>1</v>
      </c>
      <c r="P33" s="23">
        <f t="shared" si="3"/>
        <v>20</v>
      </c>
      <c r="Q33" s="23">
        <f t="shared" si="4"/>
        <v>0</v>
      </c>
      <c r="R33" s="23">
        <f t="shared" si="5"/>
        <v>20</v>
      </c>
      <c r="S33" s="23">
        <f t="shared" si="6"/>
        <v>0</v>
      </c>
      <c r="T33" s="19"/>
      <c r="U33" s="271">
        <v>38976.254930555559</v>
      </c>
      <c r="V33" s="271">
        <v>41394.098692129628</v>
      </c>
      <c r="W33" s="266">
        <f t="shared" si="8"/>
        <v>2417.8437615740695</v>
      </c>
      <c r="X33" s="21">
        <f t="shared" si="9"/>
        <v>6.6242294837645739</v>
      </c>
      <c r="Y33" s="266">
        <f t="shared" si="10"/>
        <v>6</v>
      </c>
      <c r="Z33" s="148">
        <f t="shared" ca="1" si="11"/>
        <v>1</v>
      </c>
      <c r="AA33" s="331">
        <f t="shared" si="12"/>
        <v>2</v>
      </c>
    </row>
    <row r="34" spans="1:27">
      <c r="A34" s="262">
        <v>38976.254930555559</v>
      </c>
      <c r="B34" s="262">
        <v>41394.098692129628</v>
      </c>
      <c r="C34" s="19" t="s">
        <v>567</v>
      </c>
      <c r="D34" s="19">
        <v>134</v>
      </c>
      <c r="E34" s="19">
        <v>0</v>
      </c>
      <c r="F34" s="19" t="s">
        <v>46</v>
      </c>
      <c r="G34" s="19">
        <v>1</v>
      </c>
      <c r="H34" s="19">
        <v>1</v>
      </c>
      <c r="I34" s="21">
        <v>1</v>
      </c>
      <c r="J34" s="50">
        <v>0</v>
      </c>
      <c r="K34" s="51">
        <v>0</v>
      </c>
      <c r="L34" s="52">
        <v>0</v>
      </c>
      <c r="M34" s="53">
        <v>0</v>
      </c>
      <c r="N34" s="54"/>
      <c r="O34" s="80">
        <f t="shared" si="2"/>
        <v>1</v>
      </c>
      <c r="P34" s="23">
        <f t="shared" si="3"/>
        <v>20</v>
      </c>
      <c r="Q34" s="23">
        <f t="shared" si="4"/>
        <v>0</v>
      </c>
      <c r="R34" s="23">
        <f t="shared" si="5"/>
        <v>20</v>
      </c>
      <c r="S34" s="23">
        <f t="shared" si="6"/>
        <v>0</v>
      </c>
      <c r="T34" s="19"/>
      <c r="U34" s="271">
        <v>38976.254930555559</v>
      </c>
      <c r="V34" s="271">
        <v>41394.098692129628</v>
      </c>
      <c r="W34" s="266">
        <f t="shared" si="8"/>
        <v>2417.8437615740695</v>
      </c>
      <c r="X34" s="21">
        <f t="shared" si="9"/>
        <v>6.6242294837645739</v>
      </c>
      <c r="Y34" s="266">
        <f t="shared" si="10"/>
        <v>6</v>
      </c>
      <c r="Z34" s="148">
        <f t="shared" ca="1" si="11"/>
        <v>1</v>
      </c>
      <c r="AA34" s="331">
        <f t="shared" si="12"/>
        <v>2</v>
      </c>
    </row>
    <row r="35" spans="1:27">
      <c r="A35" s="262">
        <v>38976.254930555559</v>
      </c>
      <c r="B35" s="262">
        <v>41394.098692129628</v>
      </c>
      <c r="C35" s="19" t="s">
        <v>568</v>
      </c>
      <c r="D35" s="19">
        <v>134</v>
      </c>
      <c r="E35" s="19">
        <v>0</v>
      </c>
      <c r="F35" s="19" t="s">
        <v>46</v>
      </c>
      <c r="G35" s="19">
        <v>5</v>
      </c>
      <c r="H35" s="19">
        <v>5</v>
      </c>
      <c r="I35" s="21">
        <v>5</v>
      </c>
      <c r="J35" s="50">
        <v>0</v>
      </c>
      <c r="K35" s="51">
        <v>0</v>
      </c>
      <c r="L35" s="52">
        <v>0</v>
      </c>
      <c r="M35" s="53">
        <v>0</v>
      </c>
      <c r="N35" s="54"/>
      <c r="O35" s="80">
        <f t="shared" si="2"/>
        <v>1</v>
      </c>
      <c r="P35" s="23">
        <f t="shared" si="3"/>
        <v>20</v>
      </c>
      <c r="Q35" s="23">
        <f t="shared" si="4"/>
        <v>0</v>
      </c>
      <c r="R35" s="23">
        <f t="shared" si="5"/>
        <v>20</v>
      </c>
      <c r="S35" s="23">
        <f t="shared" si="6"/>
        <v>0</v>
      </c>
      <c r="T35" s="19"/>
      <c r="U35" s="271">
        <v>38976.254930555559</v>
      </c>
      <c r="V35" s="271">
        <v>41394.098692129628</v>
      </c>
      <c r="W35" s="266">
        <f t="shared" si="8"/>
        <v>2417.8437615740695</v>
      </c>
      <c r="X35" s="21">
        <f t="shared" si="9"/>
        <v>6.6242294837645739</v>
      </c>
      <c r="Y35" s="266">
        <f t="shared" si="10"/>
        <v>6</v>
      </c>
      <c r="Z35" s="148">
        <f t="shared" ca="1" si="11"/>
        <v>1</v>
      </c>
      <c r="AA35" s="331">
        <f t="shared" si="12"/>
        <v>2</v>
      </c>
    </row>
    <row r="36" spans="1:27">
      <c r="A36" s="262">
        <v>38976.254930555559</v>
      </c>
      <c r="B36" s="262">
        <v>41394.098692129628</v>
      </c>
      <c r="C36" s="19" t="s">
        <v>569</v>
      </c>
      <c r="D36" s="19">
        <v>134</v>
      </c>
      <c r="E36" s="19">
        <v>0</v>
      </c>
      <c r="F36" s="19" t="s">
        <v>46</v>
      </c>
      <c r="G36" s="19">
        <v>5</v>
      </c>
      <c r="H36" s="19">
        <v>5</v>
      </c>
      <c r="I36" s="21">
        <v>5</v>
      </c>
      <c r="J36" s="50">
        <v>0</v>
      </c>
      <c r="K36" s="51">
        <v>0</v>
      </c>
      <c r="L36" s="52">
        <v>0</v>
      </c>
      <c r="M36" s="53">
        <v>0</v>
      </c>
      <c r="N36" s="54"/>
      <c r="O36" s="80">
        <f t="shared" si="2"/>
        <v>1</v>
      </c>
      <c r="P36" s="23">
        <f t="shared" si="3"/>
        <v>20</v>
      </c>
      <c r="Q36" s="23">
        <f t="shared" si="4"/>
        <v>0</v>
      </c>
      <c r="R36" s="23">
        <f t="shared" si="5"/>
        <v>20</v>
      </c>
      <c r="S36" s="23">
        <f t="shared" si="6"/>
        <v>0</v>
      </c>
      <c r="T36" s="19"/>
      <c r="U36" s="271">
        <v>38976.254930555559</v>
      </c>
      <c r="V36" s="271">
        <v>41394.098692129628</v>
      </c>
      <c r="W36" s="266">
        <f t="shared" si="8"/>
        <v>2417.8437615740695</v>
      </c>
      <c r="X36" s="21">
        <f t="shared" si="9"/>
        <v>6.6242294837645739</v>
      </c>
      <c r="Y36" s="266">
        <f t="shared" si="10"/>
        <v>6</v>
      </c>
      <c r="Z36" s="148">
        <f t="shared" ca="1" si="11"/>
        <v>1</v>
      </c>
      <c r="AA36" s="331">
        <f t="shared" si="12"/>
        <v>2</v>
      </c>
    </row>
    <row r="37" spans="1:27">
      <c r="A37" s="262">
        <v>38976.254930555559</v>
      </c>
      <c r="B37" s="262">
        <v>41394.098692129628</v>
      </c>
      <c r="C37" s="19" t="s">
        <v>570</v>
      </c>
      <c r="D37" s="19">
        <v>134</v>
      </c>
      <c r="E37" s="19">
        <v>0</v>
      </c>
      <c r="F37" s="19" t="s">
        <v>46</v>
      </c>
      <c r="G37" s="19">
        <v>5</v>
      </c>
      <c r="H37" s="19">
        <v>5</v>
      </c>
      <c r="I37" s="21">
        <v>5</v>
      </c>
      <c r="J37" s="50">
        <v>0</v>
      </c>
      <c r="K37" s="51">
        <v>0</v>
      </c>
      <c r="L37" s="52">
        <v>0</v>
      </c>
      <c r="M37" s="53">
        <v>0</v>
      </c>
      <c r="N37" s="54"/>
      <c r="O37" s="80">
        <f t="shared" si="2"/>
        <v>1</v>
      </c>
      <c r="P37" s="23">
        <f t="shared" si="3"/>
        <v>20</v>
      </c>
      <c r="Q37" s="23">
        <f t="shared" si="4"/>
        <v>0</v>
      </c>
      <c r="R37" s="23">
        <f t="shared" si="5"/>
        <v>20</v>
      </c>
      <c r="S37" s="23">
        <f t="shared" si="6"/>
        <v>0</v>
      </c>
      <c r="T37" s="19"/>
      <c r="U37" s="271">
        <v>38976.254930555559</v>
      </c>
      <c r="V37" s="271">
        <v>41394.098692129628</v>
      </c>
      <c r="W37" s="266">
        <f t="shared" si="8"/>
        <v>2417.8437615740695</v>
      </c>
      <c r="X37" s="21">
        <f t="shared" si="9"/>
        <v>6.6242294837645739</v>
      </c>
      <c r="Y37" s="266">
        <f t="shared" si="10"/>
        <v>6</v>
      </c>
      <c r="Z37" s="148">
        <f t="shared" ca="1" si="11"/>
        <v>1</v>
      </c>
      <c r="AA37" s="331">
        <f t="shared" si="12"/>
        <v>2</v>
      </c>
    </row>
    <row r="38" spans="1:27">
      <c r="A38" s="262">
        <v>38976.254930555559</v>
      </c>
      <c r="B38" s="262">
        <v>41394.098692129628</v>
      </c>
      <c r="C38" s="19" t="s">
        <v>571</v>
      </c>
      <c r="D38" s="19">
        <v>134</v>
      </c>
      <c r="E38" s="19">
        <v>0</v>
      </c>
      <c r="F38" s="19" t="s">
        <v>46</v>
      </c>
      <c r="G38" s="19">
        <v>4</v>
      </c>
      <c r="H38" s="19">
        <v>4</v>
      </c>
      <c r="I38" s="21">
        <v>4</v>
      </c>
      <c r="J38" s="50">
        <v>0</v>
      </c>
      <c r="K38" s="51">
        <v>0</v>
      </c>
      <c r="L38" s="52">
        <v>0</v>
      </c>
      <c r="M38" s="53">
        <v>0</v>
      </c>
      <c r="N38" s="54"/>
      <c r="O38" s="80">
        <f t="shared" si="2"/>
        <v>1</v>
      </c>
      <c r="P38" s="23">
        <f t="shared" si="3"/>
        <v>20</v>
      </c>
      <c r="Q38" s="23">
        <f t="shared" si="4"/>
        <v>0</v>
      </c>
      <c r="R38" s="23">
        <f t="shared" si="5"/>
        <v>20</v>
      </c>
      <c r="S38" s="23">
        <f t="shared" si="6"/>
        <v>0</v>
      </c>
      <c r="T38" s="19"/>
      <c r="U38" s="271">
        <v>38976.254930555559</v>
      </c>
      <c r="V38" s="271">
        <v>41394.098692129628</v>
      </c>
      <c r="W38" s="266">
        <f t="shared" si="8"/>
        <v>2417.8437615740695</v>
      </c>
      <c r="X38" s="21">
        <f t="shared" si="9"/>
        <v>6.6242294837645739</v>
      </c>
      <c r="Y38" s="266">
        <f t="shared" si="10"/>
        <v>6</v>
      </c>
      <c r="Z38" s="148">
        <f t="shared" ca="1" si="11"/>
        <v>1</v>
      </c>
      <c r="AA38" s="331">
        <f t="shared" si="12"/>
        <v>2</v>
      </c>
    </row>
    <row r="39" spans="1:27">
      <c r="A39" s="262">
        <v>38976.254930555559</v>
      </c>
      <c r="B39" s="262">
        <v>41394.098692129628</v>
      </c>
      <c r="C39" s="19" t="s">
        <v>572</v>
      </c>
      <c r="D39" s="19">
        <v>134</v>
      </c>
      <c r="E39" s="19">
        <v>0</v>
      </c>
      <c r="F39" s="19" t="s">
        <v>46</v>
      </c>
      <c r="G39" s="19">
        <v>4</v>
      </c>
      <c r="H39" s="19">
        <v>4</v>
      </c>
      <c r="I39" s="21">
        <v>4</v>
      </c>
      <c r="J39" s="50">
        <v>0</v>
      </c>
      <c r="K39" s="51">
        <v>0</v>
      </c>
      <c r="L39" s="52">
        <v>0</v>
      </c>
      <c r="M39" s="53">
        <v>0</v>
      </c>
      <c r="N39" s="54"/>
      <c r="O39" s="80">
        <f t="shared" si="2"/>
        <v>1</v>
      </c>
      <c r="P39" s="23">
        <f t="shared" si="3"/>
        <v>20</v>
      </c>
      <c r="Q39" s="23">
        <f t="shared" si="4"/>
        <v>0</v>
      </c>
      <c r="R39" s="23">
        <f t="shared" si="5"/>
        <v>20</v>
      </c>
      <c r="S39" s="23">
        <f t="shared" si="6"/>
        <v>0</v>
      </c>
      <c r="T39" s="19"/>
      <c r="U39" s="271">
        <v>38976.254930555559</v>
      </c>
      <c r="V39" s="271">
        <v>41394.098692129628</v>
      </c>
      <c r="W39" s="266">
        <f t="shared" si="8"/>
        <v>2417.8437615740695</v>
      </c>
      <c r="X39" s="21">
        <f t="shared" si="9"/>
        <v>6.6242294837645739</v>
      </c>
      <c r="Y39" s="266">
        <f t="shared" si="10"/>
        <v>6</v>
      </c>
      <c r="Z39" s="148">
        <f t="shared" ca="1" si="11"/>
        <v>1</v>
      </c>
      <c r="AA39" s="331">
        <f t="shared" si="12"/>
        <v>2</v>
      </c>
    </row>
    <row r="40" spans="1:27">
      <c r="A40" s="262">
        <v>38976.254930555559</v>
      </c>
      <c r="B40" s="262">
        <v>41394.098692129628</v>
      </c>
      <c r="C40" s="19" t="s">
        <v>573</v>
      </c>
      <c r="D40" s="19">
        <v>134</v>
      </c>
      <c r="E40" s="19">
        <v>0</v>
      </c>
      <c r="F40" s="19" t="s">
        <v>46</v>
      </c>
      <c r="G40" s="19">
        <v>3</v>
      </c>
      <c r="H40" s="19">
        <v>3</v>
      </c>
      <c r="I40" s="21">
        <v>3</v>
      </c>
      <c r="J40" s="50">
        <v>0</v>
      </c>
      <c r="K40" s="51">
        <v>0</v>
      </c>
      <c r="L40" s="52">
        <v>0</v>
      </c>
      <c r="M40" s="53">
        <v>0</v>
      </c>
      <c r="N40" s="54"/>
      <c r="O40" s="80">
        <f t="shared" si="2"/>
        <v>1</v>
      </c>
      <c r="P40" s="23">
        <f t="shared" si="3"/>
        <v>20</v>
      </c>
      <c r="Q40" s="23">
        <f t="shared" si="4"/>
        <v>0</v>
      </c>
      <c r="R40" s="23">
        <f t="shared" si="5"/>
        <v>20</v>
      </c>
      <c r="S40" s="23">
        <f t="shared" si="6"/>
        <v>0</v>
      </c>
      <c r="T40" s="19"/>
      <c r="U40" s="271">
        <v>38976.254930555559</v>
      </c>
      <c r="V40" s="271">
        <v>41394.098692129628</v>
      </c>
      <c r="W40" s="266">
        <f t="shared" si="8"/>
        <v>2417.8437615740695</v>
      </c>
      <c r="X40" s="21">
        <f t="shared" si="9"/>
        <v>6.6242294837645739</v>
      </c>
      <c r="Y40" s="266">
        <f t="shared" si="10"/>
        <v>6</v>
      </c>
      <c r="Z40" s="148">
        <f t="shared" ca="1" si="11"/>
        <v>1</v>
      </c>
      <c r="AA40" s="331">
        <f t="shared" si="12"/>
        <v>2</v>
      </c>
    </row>
    <row r="41" spans="1:27">
      <c r="A41" s="262">
        <v>38976.254930555559</v>
      </c>
      <c r="B41" s="262">
        <v>41394.098692129628</v>
      </c>
      <c r="C41" s="19" t="s">
        <v>574</v>
      </c>
      <c r="D41" s="19">
        <v>134</v>
      </c>
      <c r="E41" s="19">
        <v>0</v>
      </c>
      <c r="F41" s="19" t="s">
        <v>46</v>
      </c>
      <c r="G41" s="19">
        <v>4</v>
      </c>
      <c r="H41" s="19">
        <v>4</v>
      </c>
      <c r="I41" s="21">
        <v>4</v>
      </c>
      <c r="J41" s="50">
        <v>0</v>
      </c>
      <c r="K41" s="51">
        <v>0</v>
      </c>
      <c r="L41" s="52">
        <v>0</v>
      </c>
      <c r="M41" s="53">
        <v>0</v>
      </c>
      <c r="N41" s="54"/>
      <c r="O41" s="80">
        <f t="shared" si="2"/>
        <v>1</v>
      </c>
      <c r="P41" s="23">
        <f t="shared" si="3"/>
        <v>20</v>
      </c>
      <c r="Q41" s="23">
        <f t="shared" si="4"/>
        <v>0</v>
      </c>
      <c r="R41" s="23">
        <f t="shared" si="5"/>
        <v>20</v>
      </c>
      <c r="S41" s="23">
        <f t="shared" si="6"/>
        <v>0</v>
      </c>
      <c r="T41" s="19"/>
      <c r="U41" s="271">
        <v>38976.254930555559</v>
      </c>
      <c r="V41" s="271">
        <v>41394.098692129628</v>
      </c>
      <c r="W41" s="266">
        <f t="shared" si="8"/>
        <v>2417.8437615740695</v>
      </c>
      <c r="X41" s="21">
        <f t="shared" si="9"/>
        <v>6.6242294837645739</v>
      </c>
      <c r="Y41" s="266">
        <f t="shared" si="10"/>
        <v>6</v>
      </c>
      <c r="Z41" s="148">
        <f t="shared" ca="1" si="11"/>
        <v>1</v>
      </c>
      <c r="AA41" s="331">
        <f t="shared" si="12"/>
        <v>2</v>
      </c>
    </row>
    <row r="42" spans="1:27">
      <c r="A42" s="262">
        <v>38976.254930555559</v>
      </c>
      <c r="B42" s="262">
        <v>41394.098692129628</v>
      </c>
      <c r="C42" s="19" t="s">
        <v>575</v>
      </c>
      <c r="D42" s="19">
        <v>134</v>
      </c>
      <c r="E42" s="19">
        <v>0</v>
      </c>
      <c r="F42" s="19" t="s">
        <v>46</v>
      </c>
      <c r="G42" s="19">
        <v>4</v>
      </c>
      <c r="H42" s="19">
        <v>4</v>
      </c>
      <c r="I42" s="21">
        <v>4</v>
      </c>
      <c r="J42" s="50">
        <v>0</v>
      </c>
      <c r="K42" s="51">
        <v>0</v>
      </c>
      <c r="L42" s="52">
        <v>0</v>
      </c>
      <c r="M42" s="53">
        <v>0</v>
      </c>
      <c r="N42" s="54"/>
      <c r="O42" s="80">
        <f t="shared" si="2"/>
        <v>1</v>
      </c>
      <c r="P42" s="23">
        <f t="shared" si="3"/>
        <v>20</v>
      </c>
      <c r="Q42" s="23">
        <f t="shared" si="4"/>
        <v>0</v>
      </c>
      <c r="R42" s="23">
        <f t="shared" si="5"/>
        <v>20</v>
      </c>
      <c r="S42" s="23">
        <f t="shared" si="6"/>
        <v>0</v>
      </c>
      <c r="T42" s="19"/>
      <c r="U42" s="271">
        <v>38976.254930555559</v>
      </c>
      <c r="V42" s="271">
        <v>41394.098692129628</v>
      </c>
      <c r="W42" s="266">
        <f t="shared" si="8"/>
        <v>2417.8437615740695</v>
      </c>
      <c r="X42" s="21">
        <f t="shared" si="9"/>
        <v>6.6242294837645739</v>
      </c>
      <c r="Y42" s="266">
        <f t="shared" si="10"/>
        <v>6</v>
      </c>
      <c r="Z42" s="148">
        <f t="shared" ca="1" si="11"/>
        <v>1</v>
      </c>
      <c r="AA42" s="331">
        <f t="shared" si="12"/>
        <v>2</v>
      </c>
    </row>
    <row r="43" spans="1:27">
      <c r="A43" s="262">
        <v>38976.254930555559</v>
      </c>
      <c r="B43" s="262">
        <v>41394.098692129628</v>
      </c>
      <c r="C43" s="19" t="s">
        <v>576</v>
      </c>
      <c r="D43" s="19">
        <v>134</v>
      </c>
      <c r="E43" s="19">
        <v>0</v>
      </c>
      <c r="F43" s="19" t="s">
        <v>46</v>
      </c>
      <c r="G43" s="19">
        <v>8</v>
      </c>
      <c r="H43" s="19">
        <v>8</v>
      </c>
      <c r="I43" s="21">
        <v>8</v>
      </c>
      <c r="J43" s="50">
        <v>0</v>
      </c>
      <c r="K43" s="51">
        <v>0</v>
      </c>
      <c r="L43" s="52">
        <v>0</v>
      </c>
      <c r="M43" s="53">
        <v>0</v>
      </c>
      <c r="N43" s="54"/>
      <c r="O43" s="80">
        <f t="shared" si="2"/>
        <v>1</v>
      </c>
      <c r="P43" s="23">
        <f t="shared" si="3"/>
        <v>20</v>
      </c>
      <c r="Q43" s="23">
        <f t="shared" si="4"/>
        <v>0</v>
      </c>
      <c r="R43" s="23">
        <f t="shared" si="5"/>
        <v>20</v>
      </c>
      <c r="S43" s="23">
        <f t="shared" si="6"/>
        <v>0</v>
      </c>
      <c r="T43" s="19"/>
      <c r="U43" s="271">
        <v>38976.254930555559</v>
      </c>
      <c r="V43" s="271">
        <v>41394.098692129628</v>
      </c>
      <c r="W43" s="266">
        <f t="shared" si="8"/>
        <v>2417.8437615740695</v>
      </c>
      <c r="X43" s="21">
        <f t="shared" si="9"/>
        <v>6.6242294837645739</v>
      </c>
      <c r="Y43" s="266">
        <f t="shared" si="10"/>
        <v>6</v>
      </c>
      <c r="Z43" s="148">
        <f t="shared" ca="1" si="11"/>
        <v>1</v>
      </c>
      <c r="AA43" s="331">
        <f t="shared" si="12"/>
        <v>2</v>
      </c>
    </row>
    <row r="44" spans="1:27">
      <c r="A44" s="262">
        <v>41226.437094907407</v>
      </c>
      <c r="B44" s="262">
        <v>41394.098692129628</v>
      </c>
      <c r="C44" s="19" t="s">
        <v>577</v>
      </c>
      <c r="D44" s="19">
        <v>9</v>
      </c>
      <c r="E44" s="19">
        <v>106</v>
      </c>
      <c r="F44" s="19" t="s">
        <v>46</v>
      </c>
      <c r="G44" s="19">
        <v>5</v>
      </c>
      <c r="H44" s="19">
        <v>5</v>
      </c>
      <c r="I44" s="21">
        <v>5</v>
      </c>
      <c r="J44" s="50">
        <v>0</v>
      </c>
      <c r="K44" s="51">
        <v>0</v>
      </c>
      <c r="L44" s="52">
        <v>0</v>
      </c>
      <c r="M44" s="53">
        <v>0</v>
      </c>
      <c r="N44" s="54"/>
      <c r="O44" s="80">
        <f t="shared" si="2"/>
        <v>1</v>
      </c>
      <c r="P44" s="23">
        <f t="shared" si="3"/>
        <v>20</v>
      </c>
      <c r="Q44" s="23">
        <f t="shared" si="4"/>
        <v>0</v>
      </c>
      <c r="R44" s="23">
        <f t="shared" si="5"/>
        <v>20</v>
      </c>
      <c r="S44" s="23">
        <f t="shared" si="6"/>
        <v>7</v>
      </c>
      <c r="T44" s="19"/>
      <c r="U44" s="271">
        <v>41226.437094907407</v>
      </c>
      <c r="V44" s="271">
        <v>41394.098692129628</v>
      </c>
      <c r="W44" s="266">
        <f t="shared" si="8"/>
        <v>167.66159722222073</v>
      </c>
      <c r="X44" s="21">
        <f t="shared" si="9"/>
        <v>0.45934684170471435</v>
      </c>
      <c r="Y44" s="266">
        <f t="shared" si="10"/>
        <v>0</v>
      </c>
      <c r="Z44" s="148">
        <f t="shared" ca="1" si="11"/>
        <v>6.9343437275314002E-2</v>
      </c>
      <c r="AA44" s="331">
        <f t="shared" si="12"/>
        <v>2</v>
      </c>
    </row>
    <row r="45" spans="1:27">
      <c r="A45" s="262">
        <v>38976.254930555559</v>
      </c>
      <c r="B45" s="262">
        <v>41394.098692129628</v>
      </c>
      <c r="C45" s="19" t="s">
        <v>578</v>
      </c>
      <c r="D45" s="19">
        <v>134</v>
      </c>
      <c r="E45" s="19">
        <v>0</v>
      </c>
      <c r="F45" s="19" t="s">
        <v>46</v>
      </c>
      <c r="G45" s="19">
        <v>3</v>
      </c>
      <c r="H45" s="19">
        <v>3</v>
      </c>
      <c r="I45" s="21">
        <v>3</v>
      </c>
      <c r="J45" s="50">
        <v>0</v>
      </c>
      <c r="K45" s="51">
        <v>0</v>
      </c>
      <c r="L45" s="52">
        <v>0</v>
      </c>
      <c r="M45" s="53">
        <v>0</v>
      </c>
      <c r="N45" s="54"/>
      <c r="O45" s="80">
        <f t="shared" si="2"/>
        <v>1</v>
      </c>
      <c r="P45" s="23">
        <f t="shared" si="3"/>
        <v>20</v>
      </c>
      <c r="Q45" s="23">
        <f t="shared" si="4"/>
        <v>0</v>
      </c>
      <c r="R45" s="23">
        <f t="shared" si="5"/>
        <v>20</v>
      </c>
      <c r="S45" s="23">
        <f t="shared" si="6"/>
        <v>0</v>
      </c>
      <c r="T45" s="19"/>
      <c r="U45" s="271">
        <v>38976.254930555559</v>
      </c>
      <c r="V45" s="271">
        <v>41394.098692129628</v>
      </c>
      <c r="W45" s="266">
        <f t="shared" si="8"/>
        <v>2417.8437615740695</v>
      </c>
      <c r="X45" s="21">
        <f t="shared" si="9"/>
        <v>6.6242294837645739</v>
      </c>
      <c r="Y45" s="266">
        <f t="shared" si="10"/>
        <v>6</v>
      </c>
      <c r="Z45" s="148">
        <f t="shared" ca="1" si="11"/>
        <v>1</v>
      </c>
      <c r="AA45" s="331">
        <f t="shared" si="12"/>
        <v>2</v>
      </c>
    </row>
    <row r="46" spans="1:27">
      <c r="A46" s="262">
        <v>38976.254930555559</v>
      </c>
      <c r="B46" s="262">
        <v>41394.098692129628</v>
      </c>
      <c r="C46" s="19" t="s">
        <v>579</v>
      </c>
      <c r="D46" s="19">
        <v>134</v>
      </c>
      <c r="E46" s="19">
        <v>0</v>
      </c>
      <c r="F46" s="19" t="s">
        <v>46</v>
      </c>
      <c r="G46" s="19">
        <v>4</v>
      </c>
      <c r="H46" s="19">
        <v>4</v>
      </c>
      <c r="I46" s="21">
        <v>4</v>
      </c>
      <c r="J46" s="50">
        <v>0</v>
      </c>
      <c r="K46" s="51">
        <v>0</v>
      </c>
      <c r="L46" s="52">
        <v>0</v>
      </c>
      <c r="M46" s="53">
        <v>0</v>
      </c>
      <c r="N46" s="54"/>
      <c r="O46" s="80">
        <f t="shared" si="2"/>
        <v>1</v>
      </c>
      <c r="P46" s="23">
        <f t="shared" si="3"/>
        <v>20</v>
      </c>
      <c r="Q46" s="23">
        <f t="shared" si="4"/>
        <v>0</v>
      </c>
      <c r="R46" s="23">
        <f t="shared" si="5"/>
        <v>20</v>
      </c>
      <c r="S46" s="23">
        <f t="shared" si="6"/>
        <v>0</v>
      </c>
      <c r="T46" s="19"/>
      <c r="U46" s="271">
        <v>38976.254930555559</v>
      </c>
      <c r="V46" s="271">
        <v>41394.098692129628</v>
      </c>
      <c r="W46" s="266">
        <f t="shared" si="8"/>
        <v>2417.8437615740695</v>
      </c>
      <c r="X46" s="21">
        <f t="shared" si="9"/>
        <v>6.6242294837645739</v>
      </c>
      <c r="Y46" s="266">
        <f t="shared" si="10"/>
        <v>6</v>
      </c>
      <c r="Z46" s="148">
        <f t="shared" ca="1" si="11"/>
        <v>1</v>
      </c>
      <c r="AA46" s="331">
        <f t="shared" si="12"/>
        <v>2</v>
      </c>
    </row>
    <row r="47" spans="1:27">
      <c r="A47" s="262">
        <v>38976.254930555559</v>
      </c>
      <c r="B47" s="262">
        <v>41394.098692129628</v>
      </c>
      <c r="C47" s="19" t="s">
        <v>580</v>
      </c>
      <c r="D47" s="19">
        <v>134</v>
      </c>
      <c r="E47" s="19">
        <v>0</v>
      </c>
      <c r="F47" s="19" t="s">
        <v>46</v>
      </c>
      <c r="G47" s="19">
        <v>3</v>
      </c>
      <c r="H47" s="19">
        <v>3</v>
      </c>
      <c r="I47" s="21">
        <v>3</v>
      </c>
      <c r="J47" s="50">
        <v>0</v>
      </c>
      <c r="K47" s="51">
        <v>0</v>
      </c>
      <c r="L47" s="52">
        <v>0</v>
      </c>
      <c r="M47" s="53">
        <v>0</v>
      </c>
      <c r="N47" s="54"/>
      <c r="O47" s="80">
        <f t="shared" si="2"/>
        <v>1</v>
      </c>
      <c r="P47" s="23">
        <f t="shared" si="3"/>
        <v>20</v>
      </c>
      <c r="Q47" s="23">
        <f t="shared" si="4"/>
        <v>0</v>
      </c>
      <c r="R47" s="23">
        <f t="shared" si="5"/>
        <v>20</v>
      </c>
      <c r="S47" s="23">
        <f t="shared" si="6"/>
        <v>0</v>
      </c>
      <c r="T47" s="19"/>
      <c r="U47" s="271">
        <v>38976.254930555559</v>
      </c>
      <c r="V47" s="271">
        <v>41394.098692129628</v>
      </c>
      <c r="W47" s="266">
        <f t="shared" si="8"/>
        <v>2417.8437615740695</v>
      </c>
      <c r="X47" s="21">
        <f t="shared" si="9"/>
        <v>6.6242294837645739</v>
      </c>
      <c r="Y47" s="266">
        <f t="shared" si="10"/>
        <v>6</v>
      </c>
      <c r="Z47" s="148">
        <f t="shared" ca="1" si="11"/>
        <v>1</v>
      </c>
      <c r="AA47" s="331">
        <f t="shared" si="12"/>
        <v>2</v>
      </c>
    </row>
    <row r="48" spans="1:27">
      <c r="A48" s="262">
        <v>38976.254930555559</v>
      </c>
      <c r="B48" s="262">
        <v>41394.098692129628</v>
      </c>
      <c r="C48" s="19" t="s">
        <v>581</v>
      </c>
      <c r="D48" s="19">
        <v>134</v>
      </c>
      <c r="E48" s="19">
        <v>0</v>
      </c>
      <c r="F48" s="19" t="s">
        <v>46</v>
      </c>
      <c r="G48" s="19">
        <v>4</v>
      </c>
      <c r="H48" s="19">
        <v>4</v>
      </c>
      <c r="I48" s="21">
        <v>4</v>
      </c>
      <c r="J48" s="50">
        <v>0</v>
      </c>
      <c r="K48" s="51">
        <v>0</v>
      </c>
      <c r="L48" s="52">
        <v>0</v>
      </c>
      <c r="M48" s="53">
        <v>0</v>
      </c>
      <c r="N48" s="54"/>
      <c r="O48" s="80">
        <f t="shared" si="2"/>
        <v>1</v>
      </c>
      <c r="P48" s="23">
        <f t="shared" si="3"/>
        <v>20</v>
      </c>
      <c r="Q48" s="23">
        <f t="shared" si="4"/>
        <v>0</v>
      </c>
      <c r="R48" s="23">
        <f t="shared" si="5"/>
        <v>20</v>
      </c>
      <c r="S48" s="23">
        <f t="shared" si="6"/>
        <v>0</v>
      </c>
      <c r="T48" s="19"/>
      <c r="U48" s="271">
        <v>38976.254930555559</v>
      </c>
      <c r="V48" s="271">
        <v>41394.098692129628</v>
      </c>
      <c r="W48" s="266">
        <f t="shared" si="8"/>
        <v>2417.8437615740695</v>
      </c>
      <c r="X48" s="21">
        <f t="shared" si="9"/>
        <v>6.6242294837645739</v>
      </c>
      <c r="Y48" s="266">
        <f t="shared" si="10"/>
        <v>6</v>
      </c>
      <c r="Z48" s="148">
        <f t="shared" ca="1" si="11"/>
        <v>1</v>
      </c>
      <c r="AA48" s="331">
        <f t="shared" si="12"/>
        <v>2</v>
      </c>
    </row>
    <row r="49" spans="1:27">
      <c r="A49" s="262">
        <v>38976.254930555559</v>
      </c>
      <c r="B49" s="262">
        <v>41394.098692129628</v>
      </c>
      <c r="C49" s="19" t="s">
        <v>582</v>
      </c>
      <c r="D49" s="19">
        <v>134</v>
      </c>
      <c r="E49" s="19">
        <v>0</v>
      </c>
      <c r="F49" s="19" t="s">
        <v>46</v>
      </c>
      <c r="G49" s="19">
        <v>5</v>
      </c>
      <c r="H49" s="19">
        <v>5</v>
      </c>
      <c r="I49" s="21">
        <v>5</v>
      </c>
      <c r="J49" s="50">
        <v>0</v>
      </c>
      <c r="K49" s="51">
        <v>0</v>
      </c>
      <c r="L49" s="52">
        <v>0</v>
      </c>
      <c r="M49" s="53">
        <v>0</v>
      </c>
      <c r="N49" s="54"/>
      <c r="O49" s="80">
        <f t="shared" si="2"/>
        <v>1</v>
      </c>
      <c r="P49" s="23">
        <f t="shared" si="3"/>
        <v>20</v>
      </c>
      <c r="Q49" s="23">
        <f t="shared" si="4"/>
        <v>0</v>
      </c>
      <c r="R49" s="23">
        <f t="shared" si="5"/>
        <v>20</v>
      </c>
      <c r="S49" s="23">
        <f t="shared" si="6"/>
        <v>0</v>
      </c>
      <c r="T49" s="19"/>
      <c r="U49" s="271">
        <v>38976.254930555559</v>
      </c>
      <c r="V49" s="271">
        <v>41394.098692129628</v>
      </c>
      <c r="W49" s="266">
        <f t="shared" si="8"/>
        <v>2417.8437615740695</v>
      </c>
      <c r="X49" s="21">
        <f t="shared" si="9"/>
        <v>6.6242294837645739</v>
      </c>
      <c r="Y49" s="266">
        <f t="shared" si="10"/>
        <v>6</v>
      </c>
      <c r="Z49" s="148">
        <f t="shared" ca="1" si="11"/>
        <v>1</v>
      </c>
      <c r="AA49" s="331">
        <f t="shared" si="12"/>
        <v>2</v>
      </c>
    </row>
    <row r="50" spans="1:27">
      <c r="A50" s="262">
        <v>38976.254930555559</v>
      </c>
      <c r="B50" s="262">
        <v>41394.098692129628</v>
      </c>
      <c r="C50" s="19" t="s">
        <v>583</v>
      </c>
      <c r="D50" s="19">
        <v>134</v>
      </c>
      <c r="E50" s="19">
        <v>0</v>
      </c>
      <c r="F50" s="19" t="s">
        <v>46</v>
      </c>
      <c r="G50" s="19">
        <v>3</v>
      </c>
      <c r="H50" s="19">
        <v>3</v>
      </c>
      <c r="I50" s="21">
        <v>3</v>
      </c>
      <c r="J50" s="50">
        <v>0</v>
      </c>
      <c r="K50" s="51">
        <v>0</v>
      </c>
      <c r="L50" s="52">
        <v>0</v>
      </c>
      <c r="M50" s="53">
        <v>0</v>
      </c>
      <c r="N50" s="54"/>
      <c r="O50" s="80">
        <f t="shared" si="2"/>
        <v>1</v>
      </c>
      <c r="P50" s="23">
        <f t="shared" si="3"/>
        <v>20</v>
      </c>
      <c r="Q50" s="23">
        <f t="shared" si="4"/>
        <v>0</v>
      </c>
      <c r="R50" s="23">
        <f t="shared" si="5"/>
        <v>20</v>
      </c>
      <c r="S50" s="23">
        <f t="shared" si="6"/>
        <v>0</v>
      </c>
      <c r="T50" s="19"/>
      <c r="U50" s="271">
        <v>38976.254930555559</v>
      </c>
      <c r="V50" s="271">
        <v>41394.098692129628</v>
      </c>
      <c r="W50" s="266">
        <f t="shared" si="8"/>
        <v>2417.8437615740695</v>
      </c>
      <c r="X50" s="21">
        <f t="shared" si="9"/>
        <v>6.6242294837645739</v>
      </c>
      <c r="Y50" s="266">
        <f t="shared" si="10"/>
        <v>6</v>
      </c>
      <c r="Z50" s="148">
        <f t="shared" ca="1" si="11"/>
        <v>1</v>
      </c>
      <c r="AA50" s="331">
        <f t="shared" si="12"/>
        <v>2</v>
      </c>
    </row>
    <row r="51" spans="1:27">
      <c r="A51" s="262">
        <v>38976.254930555559</v>
      </c>
      <c r="B51" s="262">
        <v>41394.098692129628</v>
      </c>
      <c r="C51" t="s">
        <v>584</v>
      </c>
      <c r="D51">
        <v>134</v>
      </c>
      <c r="E51">
        <v>0</v>
      </c>
      <c r="F51" t="s">
        <v>46</v>
      </c>
      <c r="G51">
        <v>9</v>
      </c>
      <c r="H51">
        <v>9</v>
      </c>
      <c r="I51" s="4">
        <v>9</v>
      </c>
      <c r="J51" s="56">
        <v>2</v>
      </c>
      <c r="K51" s="57">
        <v>1</v>
      </c>
      <c r="L51" s="58">
        <v>1.4925373134328358E-2</v>
      </c>
      <c r="M51" s="59">
        <v>7.462686567164179E-3</v>
      </c>
      <c r="N51" s="60">
        <v>2</v>
      </c>
      <c r="O51" s="77">
        <f t="shared" si="2"/>
        <v>1</v>
      </c>
      <c r="P51" s="46">
        <f t="shared" si="3"/>
        <v>20</v>
      </c>
      <c r="Q51" s="46">
        <f t="shared" si="4"/>
        <v>1</v>
      </c>
      <c r="R51" s="46">
        <f t="shared" si="5"/>
        <v>21</v>
      </c>
      <c r="S51" s="46">
        <f t="shared" si="6"/>
        <v>0</v>
      </c>
      <c r="U51" s="259">
        <v>38976.254930555559</v>
      </c>
      <c r="V51" s="259">
        <v>41394.098692129628</v>
      </c>
      <c r="W51" s="131">
        <f t="shared" si="8"/>
        <v>2417.8437615740695</v>
      </c>
      <c r="X51" s="4">
        <f t="shared" si="9"/>
        <v>6.6242294837645739</v>
      </c>
      <c r="Y51" s="131">
        <f t="shared" si="10"/>
        <v>6</v>
      </c>
      <c r="Z51" s="148">
        <f t="shared" ca="1" si="11"/>
        <v>1</v>
      </c>
      <c r="AA51" s="331">
        <f t="shared" si="12"/>
        <v>1</v>
      </c>
    </row>
    <row r="52" spans="1:27">
      <c r="A52" s="262">
        <v>38976.254930555559</v>
      </c>
      <c r="B52" s="262">
        <v>41394.098692129628</v>
      </c>
      <c r="C52" t="s">
        <v>585</v>
      </c>
      <c r="D52">
        <v>134</v>
      </c>
      <c r="E52">
        <v>0</v>
      </c>
      <c r="F52" t="s">
        <v>46</v>
      </c>
      <c r="G52">
        <v>3</v>
      </c>
      <c r="H52">
        <v>2</v>
      </c>
      <c r="I52" s="4">
        <v>2.2089553</v>
      </c>
      <c r="J52" s="56">
        <v>3</v>
      </c>
      <c r="K52" s="57">
        <v>1</v>
      </c>
      <c r="L52" s="58">
        <v>2.2388059701492536E-2</v>
      </c>
      <c r="M52" s="59">
        <v>7.462686567164179E-3</v>
      </c>
      <c r="N52" s="60">
        <v>3</v>
      </c>
      <c r="O52" s="77">
        <f t="shared" si="2"/>
        <v>0.66666666666666663</v>
      </c>
      <c r="P52" s="46">
        <f t="shared" si="3"/>
        <v>20</v>
      </c>
      <c r="Q52" s="46">
        <f t="shared" si="4"/>
        <v>1</v>
      </c>
      <c r="R52" s="46">
        <f t="shared" si="5"/>
        <v>21</v>
      </c>
      <c r="S52" s="46">
        <f t="shared" si="6"/>
        <v>0</v>
      </c>
      <c r="U52" s="259">
        <v>38976.254930555559</v>
      </c>
      <c r="V52" s="259">
        <v>41394.098692129628</v>
      </c>
      <c r="W52" s="131">
        <f t="shared" si="8"/>
        <v>2417.8437615740695</v>
      </c>
      <c r="X52" s="4">
        <f t="shared" si="9"/>
        <v>6.6242294837645739</v>
      </c>
      <c r="Y52" s="131">
        <f t="shared" si="10"/>
        <v>6</v>
      </c>
      <c r="Z52" s="148">
        <f t="shared" ca="1" si="11"/>
        <v>1</v>
      </c>
      <c r="AA52" s="331">
        <f t="shared" si="12"/>
        <v>1</v>
      </c>
    </row>
    <row r="53" spans="1:27">
      <c r="A53" s="262">
        <v>38976.254930555559</v>
      </c>
      <c r="B53" s="262">
        <v>41394.098692129628</v>
      </c>
      <c r="C53" t="s">
        <v>586</v>
      </c>
      <c r="D53">
        <v>134</v>
      </c>
      <c r="E53">
        <v>0</v>
      </c>
      <c r="F53" t="s">
        <v>46</v>
      </c>
      <c r="G53">
        <v>6</v>
      </c>
      <c r="H53">
        <v>6</v>
      </c>
      <c r="I53" s="4">
        <v>6</v>
      </c>
      <c r="J53" s="56">
        <v>1</v>
      </c>
      <c r="K53" s="57">
        <v>1</v>
      </c>
      <c r="L53" s="58">
        <v>7.462686567164179E-3</v>
      </c>
      <c r="M53" s="59">
        <v>7.462686567164179E-3</v>
      </c>
      <c r="N53" s="60">
        <v>1</v>
      </c>
      <c r="O53" s="77">
        <f t="shared" si="2"/>
        <v>1</v>
      </c>
      <c r="P53" s="46">
        <f t="shared" si="3"/>
        <v>20</v>
      </c>
      <c r="Q53" s="46">
        <f t="shared" si="4"/>
        <v>1</v>
      </c>
      <c r="R53" s="46">
        <f t="shared" si="5"/>
        <v>21</v>
      </c>
      <c r="S53" s="46">
        <f t="shared" si="6"/>
        <v>0</v>
      </c>
      <c r="U53" s="259">
        <v>38976.254930555559</v>
      </c>
      <c r="V53" s="259">
        <v>41394.098692129628</v>
      </c>
      <c r="W53" s="131">
        <f t="shared" si="8"/>
        <v>2417.8437615740695</v>
      </c>
      <c r="X53" s="4">
        <f t="shared" si="9"/>
        <v>6.6242294837645739</v>
      </c>
      <c r="Y53" s="131">
        <f t="shared" si="10"/>
        <v>6</v>
      </c>
      <c r="Z53" s="148">
        <f t="shared" ca="1" si="11"/>
        <v>1</v>
      </c>
      <c r="AA53" s="331">
        <f t="shared" si="12"/>
        <v>1</v>
      </c>
    </row>
    <row r="54" spans="1:27">
      <c r="A54" s="262">
        <v>38976.254930555559</v>
      </c>
      <c r="B54" s="262">
        <v>41394.098692129628</v>
      </c>
      <c r="C54" t="s">
        <v>587</v>
      </c>
      <c r="D54">
        <v>134</v>
      </c>
      <c r="E54">
        <v>0</v>
      </c>
      <c r="F54" t="s">
        <v>46</v>
      </c>
      <c r="G54">
        <v>3</v>
      </c>
      <c r="H54">
        <v>3</v>
      </c>
      <c r="I54" s="4">
        <v>3</v>
      </c>
      <c r="J54" s="56">
        <v>1</v>
      </c>
      <c r="K54" s="57">
        <v>1</v>
      </c>
      <c r="L54" s="58">
        <v>7.462686567164179E-3</v>
      </c>
      <c r="M54" s="59">
        <v>7.462686567164179E-3</v>
      </c>
      <c r="N54" s="60">
        <v>1</v>
      </c>
      <c r="O54" s="77">
        <f t="shared" si="2"/>
        <v>1</v>
      </c>
      <c r="P54" s="46">
        <f t="shared" si="3"/>
        <v>20</v>
      </c>
      <c r="Q54" s="46">
        <f t="shared" si="4"/>
        <v>1</v>
      </c>
      <c r="R54" s="46">
        <f t="shared" si="5"/>
        <v>21</v>
      </c>
      <c r="S54" s="46">
        <f t="shared" si="6"/>
        <v>0</v>
      </c>
      <c r="U54" s="259">
        <v>38976.254930555559</v>
      </c>
      <c r="V54" s="259">
        <v>41394.098692129628</v>
      </c>
      <c r="W54" s="131">
        <f t="shared" si="8"/>
        <v>2417.8437615740695</v>
      </c>
      <c r="X54" s="4">
        <f t="shared" si="9"/>
        <v>6.6242294837645739</v>
      </c>
      <c r="Y54" s="131">
        <f t="shared" si="10"/>
        <v>6</v>
      </c>
      <c r="Z54" s="148">
        <f t="shared" ca="1" si="11"/>
        <v>1</v>
      </c>
      <c r="AA54" s="331">
        <f t="shared" si="12"/>
        <v>1</v>
      </c>
    </row>
    <row r="55" spans="1:27">
      <c r="A55" s="262">
        <v>38976.254930555559</v>
      </c>
      <c r="B55" s="262">
        <v>41394.098692129628</v>
      </c>
      <c r="C55" t="s">
        <v>588</v>
      </c>
      <c r="D55">
        <v>134</v>
      </c>
      <c r="E55">
        <v>0</v>
      </c>
      <c r="F55" t="s">
        <v>46</v>
      </c>
      <c r="G55">
        <v>2</v>
      </c>
      <c r="H55">
        <v>2</v>
      </c>
      <c r="I55" s="4">
        <v>2</v>
      </c>
      <c r="J55" s="56">
        <v>1</v>
      </c>
      <c r="K55" s="57">
        <v>1</v>
      </c>
      <c r="L55" s="58">
        <v>7.462686567164179E-3</v>
      </c>
      <c r="M55" s="59">
        <v>7.462686567164179E-3</v>
      </c>
      <c r="N55" s="60">
        <v>1</v>
      </c>
      <c r="O55" s="77">
        <f t="shared" si="2"/>
        <v>1</v>
      </c>
      <c r="P55" s="46">
        <f t="shared" si="3"/>
        <v>20</v>
      </c>
      <c r="Q55" s="46">
        <f t="shared" si="4"/>
        <v>1</v>
      </c>
      <c r="R55" s="46">
        <f t="shared" si="5"/>
        <v>21</v>
      </c>
      <c r="S55" s="46">
        <f t="shared" si="6"/>
        <v>0</v>
      </c>
      <c r="U55" s="259">
        <v>38976.254930555559</v>
      </c>
      <c r="V55" s="259">
        <v>41394.098692129628</v>
      </c>
      <c r="W55" s="131">
        <f t="shared" si="8"/>
        <v>2417.8437615740695</v>
      </c>
      <c r="X55" s="4">
        <f t="shared" si="9"/>
        <v>6.6242294837645739</v>
      </c>
      <c r="Y55" s="131">
        <f t="shared" si="10"/>
        <v>6</v>
      </c>
      <c r="Z55" s="148">
        <f t="shared" ca="1" si="11"/>
        <v>1</v>
      </c>
      <c r="AA55" s="331">
        <f t="shared" si="12"/>
        <v>1</v>
      </c>
    </row>
    <row r="56" spans="1:27">
      <c r="A56" s="262">
        <v>38976.254930555559</v>
      </c>
      <c r="B56" s="262">
        <v>41394.098692129628</v>
      </c>
      <c r="C56" t="s">
        <v>589</v>
      </c>
      <c r="D56">
        <v>134</v>
      </c>
      <c r="E56">
        <v>0</v>
      </c>
      <c r="F56" t="s">
        <v>46</v>
      </c>
      <c r="G56">
        <v>6</v>
      </c>
      <c r="H56">
        <v>6</v>
      </c>
      <c r="I56" s="4">
        <v>6</v>
      </c>
      <c r="J56" s="56">
        <v>1</v>
      </c>
      <c r="K56" s="57">
        <v>1</v>
      </c>
      <c r="L56" s="58">
        <v>7.462686567164179E-3</v>
      </c>
      <c r="M56" s="59">
        <v>7.462686567164179E-3</v>
      </c>
      <c r="N56" s="60">
        <v>1</v>
      </c>
      <c r="O56" s="77">
        <f t="shared" si="2"/>
        <v>1</v>
      </c>
      <c r="P56" s="46">
        <f t="shared" si="3"/>
        <v>20</v>
      </c>
      <c r="Q56" s="46">
        <f t="shared" si="4"/>
        <v>1</v>
      </c>
      <c r="R56" s="46">
        <f t="shared" si="5"/>
        <v>21</v>
      </c>
      <c r="S56" s="46">
        <f t="shared" si="6"/>
        <v>0</v>
      </c>
      <c r="U56" s="259">
        <v>38976.254930555559</v>
      </c>
      <c r="V56" s="259">
        <v>41394.098692129628</v>
      </c>
      <c r="W56" s="131">
        <f t="shared" si="8"/>
        <v>2417.8437615740695</v>
      </c>
      <c r="X56" s="4">
        <f t="shared" si="9"/>
        <v>6.6242294837645739</v>
      </c>
      <c r="Y56" s="131">
        <f t="shared" si="10"/>
        <v>6</v>
      </c>
      <c r="Z56" s="148">
        <f t="shared" ca="1" si="11"/>
        <v>1</v>
      </c>
      <c r="AA56" s="331">
        <f t="shared" si="12"/>
        <v>1</v>
      </c>
    </row>
    <row r="57" spans="1:27">
      <c r="A57" s="262">
        <v>38976.254930555559</v>
      </c>
      <c r="B57" s="262">
        <v>41394.098692129628</v>
      </c>
      <c r="C57" t="s">
        <v>590</v>
      </c>
      <c r="D57">
        <v>134</v>
      </c>
      <c r="E57">
        <v>0</v>
      </c>
      <c r="F57" t="s">
        <v>46</v>
      </c>
      <c r="G57">
        <v>3</v>
      </c>
      <c r="H57">
        <v>4</v>
      </c>
      <c r="I57" s="4">
        <v>3.8432837000000002</v>
      </c>
      <c r="J57" s="56">
        <v>1</v>
      </c>
      <c r="K57" s="57">
        <v>1</v>
      </c>
      <c r="L57" s="58">
        <v>7.462686567164179E-3</v>
      </c>
      <c r="M57" s="59">
        <v>7.462686567164179E-3</v>
      </c>
      <c r="N57" s="60">
        <v>1</v>
      </c>
      <c r="O57" s="77">
        <f t="shared" si="2"/>
        <v>1.3333333333333333</v>
      </c>
      <c r="P57" s="46">
        <f t="shared" si="3"/>
        <v>20</v>
      </c>
      <c r="Q57" s="46">
        <f t="shared" si="4"/>
        <v>1</v>
      </c>
      <c r="R57" s="46">
        <f t="shared" si="5"/>
        <v>21</v>
      </c>
      <c r="S57" s="46">
        <f t="shared" si="6"/>
        <v>0</v>
      </c>
      <c r="U57" s="259">
        <v>38976.254930555559</v>
      </c>
      <c r="V57" s="259">
        <v>41394.098692129628</v>
      </c>
      <c r="W57" s="131">
        <f t="shared" si="8"/>
        <v>2417.8437615740695</v>
      </c>
      <c r="X57" s="4">
        <f t="shared" si="9"/>
        <v>6.6242294837645739</v>
      </c>
      <c r="Y57" s="131">
        <f t="shared" si="10"/>
        <v>6</v>
      </c>
      <c r="Z57" s="148">
        <f t="shared" ca="1" si="11"/>
        <v>1</v>
      </c>
      <c r="AA57" s="331">
        <f t="shared" si="12"/>
        <v>1</v>
      </c>
    </row>
    <row r="58" spans="1:27">
      <c r="A58" s="262">
        <v>38976.254930555559</v>
      </c>
      <c r="B58" s="262">
        <v>41394.098692129628</v>
      </c>
      <c r="C58" t="s">
        <v>591</v>
      </c>
      <c r="D58">
        <v>134</v>
      </c>
      <c r="E58">
        <v>0</v>
      </c>
      <c r="F58" t="s">
        <v>46</v>
      </c>
      <c r="G58">
        <v>4</v>
      </c>
      <c r="H58">
        <v>4</v>
      </c>
      <c r="I58" s="4">
        <v>4</v>
      </c>
      <c r="J58" s="56">
        <v>2</v>
      </c>
      <c r="K58" s="57">
        <v>1</v>
      </c>
      <c r="L58" s="58">
        <v>1.4925373134328358E-2</v>
      </c>
      <c r="M58" s="59">
        <v>7.462686567164179E-3</v>
      </c>
      <c r="N58" s="60">
        <v>2</v>
      </c>
      <c r="O58" s="77">
        <f t="shared" si="2"/>
        <v>1</v>
      </c>
      <c r="P58" s="46">
        <f t="shared" si="3"/>
        <v>20</v>
      </c>
      <c r="Q58" s="46">
        <f t="shared" si="4"/>
        <v>1</v>
      </c>
      <c r="R58" s="46">
        <f t="shared" si="5"/>
        <v>21</v>
      </c>
      <c r="S58" s="46">
        <f t="shared" si="6"/>
        <v>0</v>
      </c>
      <c r="U58" s="259">
        <v>38976.254930555559</v>
      </c>
      <c r="V58" s="259">
        <v>41394.098692129628</v>
      </c>
      <c r="W58" s="131">
        <f t="shared" si="8"/>
        <v>2417.8437615740695</v>
      </c>
      <c r="X58" s="4">
        <f t="shared" si="9"/>
        <v>6.6242294837645739</v>
      </c>
      <c r="Y58" s="131">
        <f t="shared" si="10"/>
        <v>6</v>
      </c>
      <c r="Z58" s="148">
        <f t="shared" ca="1" si="11"/>
        <v>1</v>
      </c>
      <c r="AA58" s="331">
        <f t="shared" si="12"/>
        <v>1</v>
      </c>
    </row>
    <row r="59" spans="1:27">
      <c r="A59" s="262">
        <v>38976.254930555559</v>
      </c>
      <c r="B59" s="262">
        <v>41394.098692129628</v>
      </c>
      <c r="C59" t="s">
        <v>592</v>
      </c>
      <c r="D59">
        <v>134</v>
      </c>
      <c r="E59">
        <v>0</v>
      </c>
      <c r="F59" t="s">
        <v>46</v>
      </c>
      <c r="G59">
        <v>4</v>
      </c>
      <c r="H59">
        <v>6</v>
      </c>
      <c r="I59" s="4">
        <v>5.5223880000000003</v>
      </c>
      <c r="J59" s="56">
        <v>2</v>
      </c>
      <c r="K59" s="57">
        <v>2</v>
      </c>
      <c r="L59" s="58">
        <v>1.4925373134328358E-2</v>
      </c>
      <c r="M59" s="59">
        <v>1.4925373134328358E-2</v>
      </c>
      <c r="N59" s="60">
        <v>1</v>
      </c>
      <c r="O59" s="77">
        <f t="shared" si="2"/>
        <v>1.5</v>
      </c>
      <c r="P59" s="46">
        <f t="shared" si="3"/>
        <v>20</v>
      </c>
      <c r="Q59" s="46">
        <f t="shared" si="4"/>
        <v>1</v>
      </c>
      <c r="R59" s="46">
        <f t="shared" si="5"/>
        <v>21</v>
      </c>
      <c r="S59" s="46">
        <f t="shared" si="6"/>
        <v>0</v>
      </c>
      <c r="U59" s="259">
        <v>38976.254930555559</v>
      </c>
      <c r="V59" s="259">
        <v>41394.098692129628</v>
      </c>
      <c r="W59" s="131">
        <f t="shared" si="8"/>
        <v>2417.8437615740695</v>
      </c>
      <c r="X59" s="4">
        <f t="shared" si="9"/>
        <v>6.6242294837645739</v>
      </c>
      <c r="Y59" s="131">
        <f t="shared" si="10"/>
        <v>6</v>
      </c>
      <c r="Z59" s="148">
        <f t="shared" ca="1" si="11"/>
        <v>1</v>
      </c>
      <c r="AA59" s="331">
        <f t="shared" si="12"/>
        <v>1</v>
      </c>
    </row>
    <row r="60" spans="1:27">
      <c r="A60" s="262">
        <v>38976.254930555559</v>
      </c>
      <c r="B60" s="262">
        <v>41394.098692129628</v>
      </c>
      <c r="C60" t="s">
        <v>593</v>
      </c>
      <c r="D60">
        <v>134</v>
      </c>
      <c r="E60">
        <v>0</v>
      </c>
      <c r="F60" t="s">
        <v>46</v>
      </c>
      <c r="G60">
        <v>7</v>
      </c>
      <c r="H60">
        <v>7</v>
      </c>
      <c r="I60" s="4">
        <v>7</v>
      </c>
      <c r="J60" s="56">
        <v>2</v>
      </c>
      <c r="K60" s="57">
        <v>2</v>
      </c>
      <c r="L60" s="58">
        <v>1.4925373134328358E-2</v>
      </c>
      <c r="M60" s="59">
        <v>1.4925373134328358E-2</v>
      </c>
      <c r="N60" s="60">
        <v>1</v>
      </c>
      <c r="O60" s="77">
        <f t="shared" si="2"/>
        <v>1</v>
      </c>
      <c r="P60" s="46">
        <f t="shared" si="3"/>
        <v>20</v>
      </c>
      <c r="Q60" s="46">
        <f t="shared" si="4"/>
        <v>1</v>
      </c>
      <c r="R60" s="46">
        <f t="shared" si="5"/>
        <v>21</v>
      </c>
      <c r="S60" s="46">
        <f t="shared" si="6"/>
        <v>0</v>
      </c>
      <c r="U60" s="259">
        <v>38976.254930555559</v>
      </c>
      <c r="V60" s="259">
        <v>41394.098692129628</v>
      </c>
      <c r="W60" s="131">
        <f t="shared" si="8"/>
        <v>2417.8437615740695</v>
      </c>
      <c r="X60" s="4">
        <f t="shared" si="9"/>
        <v>6.6242294837645739</v>
      </c>
      <c r="Y60" s="131">
        <f t="shared" si="10"/>
        <v>6</v>
      </c>
      <c r="Z60" s="148">
        <f t="shared" ca="1" si="11"/>
        <v>1</v>
      </c>
      <c r="AA60" s="331">
        <f t="shared" si="12"/>
        <v>1</v>
      </c>
    </row>
    <row r="61" spans="1:27">
      <c r="A61" s="262">
        <v>38976.254930555559</v>
      </c>
      <c r="B61" s="262">
        <v>41394.098692129628</v>
      </c>
      <c r="C61" t="s">
        <v>594</v>
      </c>
      <c r="D61">
        <v>134</v>
      </c>
      <c r="E61">
        <v>0</v>
      </c>
      <c r="F61" t="s">
        <v>46</v>
      </c>
      <c r="G61">
        <v>9</v>
      </c>
      <c r="H61">
        <v>9</v>
      </c>
      <c r="I61" s="4">
        <v>9</v>
      </c>
      <c r="J61" s="56">
        <v>2</v>
      </c>
      <c r="K61" s="57">
        <v>2</v>
      </c>
      <c r="L61" s="58">
        <v>1.4925373134328358E-2</v>
      </c>
      <c r="M61" s="59">
        <v>1.4925373134328358E-2</v>
      </c>
      <c r="N61" s="60">
        <v>1</v>
      </c>
      <c r="O61" s="77">
        <f t="shared" si="2"/>
        <v>1</v>
      </c>
      <c r="P61" s="46">
        <f t="shared" si="3"/>
        <v>20</v>
      </c>
      <c r="Q61" s="46">
        <f t="shared" si="4"/>
        <v>1</v>
      </c>
      <c r="R61" s="46">
        <f t="shared" si="5"/>
        <v>21</v>
      </c>
      <c r="S61" s="46">
        <f t="shared" si="6"/>
        <v>0</v>
      </c>
      <c r="U61" s="259">
        <v>38976.254930555559</v>
      </c>
      <c r="V61" s="259">
        <v>41394.098692129628</v>
      </c>
      <c r="W61" s="131">
        <f t="shared" si="8"/>
        <v>2417.8437615740695</v>
      </c>
      <c r="X61" s="4">
        <f t="shared" si="9"/>
        <v>6.6242294837645739</v>
      </c>
      <c r="Y61" s="131">
        <f t="shared" si="10"/>
        <v>6</v>
      </c>
      <c r="Z61" s="148">
        <f t="shared" ca="1" si="11"/>
        <v>1</v>
      </c>
      <c r="AA61" s="331">
        <f t="shared" si="12"/>
        <v>1</v>
      </c>
    </row>
    <row r="62" spans="1:27">
      <c r="A62" s="262">
        <v>38976.254930555559</v>
      </c>
      <c r="B62" s="262">
        <v>41394.098692129628</v>
      </c>
      <c r="C62" t="s">
        <v>595</v>
      </c>
      <c r="D62">
        <v>134</v>
      </c>
      <c r="E62">
        <v>0</v>
      </c>
      <c r="F62" t="s">
        <v>46</v>
      </c>
      <c r="G62">
        <v>10</v>
      </c>
      <c r="H62">
        <v>10</v>
      </c>
      <c r="I62" s="4">
        <v>10</v>
      </c>
      <c r="J62" s="56">
        <v>2</v>
      </c>
      <c r="K62" s="57">
        <v>2</v>
      </c>
      <c r="L62" s="58">
        <v>1.4925373134328358E-2</v>
      </c>
      <c r="M62" s="59">
        <v>1.4925373134328358E-2</v>
      </c>
      <c r="N62" s="60">
        <v>1</v>
      </c>
      <c r="O62" s="77">
        <f t="shared" si="2"/>
        <v>1</v>
      </c>
      <c r="P62" s="46">
        <f t="shared" si="3"/>
        <v>20</v>
      </c>
      <c r="Q62" s="46">
        <f t="shared" si="4"/>
        <v>1</v>
      </c>
      <c r="R62" s="46">
        <f t="shared" si="5"/>
        <v>21</v>
      </c>
      <c r="S62" s="46">
        <f t="shared" si="6"/>
        <v>0</v>
      </c>
      <c r="U62" s="259">
        <v>38976.254930555559</v>
      </c>
      <c r="V62" s="259">
        <v>41394.098692129628</v>
      </c>
      <c r="W62" s="131">
        <f t="shared" si="8"/>
        <v>2417.8437615740695</v>
      </c>
      <c r="X62" s="4">
        <f t="shared" si="9"/>
        <v>6.6242294837645739</v>
      </c>
      <c r="Y62" s="131">
        <f t="shared" si="10"/>
        <v>6</v>
      </c>
      <c r="Z62" s="148">
        <f t="shared" ca="1" si="11"/>
        <v>1</v>
      </c>
      <c r="AA62" s="331">
        <f t="shared" si="12"/>
        <v>1</v>
      </c>
    </row>
    <row r="63" spans="1:27">
      <c r="A63" s="262">
        <v>38976.254930555559</v>
      </c>
      <c r="B63" s="262">
        <v>41394.098692129628</v>
      </c>
      <c r="C63" t="s">
        <v>596</v>
      </c>
      <c r="D63">
        <v>134</v>
      </c>
      <c r="E63">
        <v>0</v>
      </c>
      <c r="F63" t="s">
        <v>46</v>
      </c>
      <c r="G63">
        <v>11</v>
      </c>
      <c r="H63">
        <v>13</v>
      </c>
      <c r="I63" s="4">
        <v>12.589551999999999</v>
      </c>
      <c r="J63" s="56">
        <v>2</v>
      </c>
      <c r="K63" s="57">
        <v>2</v>
      </c>
      <c r="L63" s="58">
        <v>1.4925373134328358E-2</v>
      </c>
      <c r="M63" s="59">
        <v>1.4925373134328358E-2</v>
      </c>
      <c r="N63" s="60">
        <v>1</v>
      </c>
      <c r="O63" s="77">
        <f t="shared" si="2"/>
        <v>1.1818181818181819</v>
      </c>
      <c r="P63" s="46">
        <f t="shared" si="3"/>
        <v>20</v>
      </c>
      <c r="Q63" s="46">
        <f t="shared" si="4"/>
        <v>1</v>
      </c>
      <c r="R63" s="46">
        <f t="shared" si="5"/>
        <v>21</v>
      </c>
      <c r="S63" s="46">
        <f t="shared" si="6"/>
        <v>0</v>
      </c>
      <c r="U63" s="259">
        <v>38976.254930555559</v>
      </c>
      <c r="V63" s="259">
        <v>41394.098692129628</v>
      </c>
      <c r="W63" s="131">
        <f t="shared" si="8"/>
        <v>2417.8437615740695</v>
      </c>
      <c r="X63" s="4">
        <f t="shared" si="9"/>
        <v>6.6242294837645739</v>
      </c>
      <c r="Y63" s="131">
        <f t="shared" si="10"/>
        <v>6</v>
      </c>
      <c r="Z63" s="148">
        <f t="shared" ca="1" si="11"/>
        <v>1</v>
      </c>
      <c r="AA63" s="331">
        <f t="shared" si="12"/>
        <v>1</v>
      </c>
    </row>
    <row r="64" spans="1:27">
      <c r="A64" s="262">
        <v>38976.254930555559</v>
      </c>
      <c r="B64" s="262">
        <v>41394.098692129628</v>
      </c>
      <c r="C64" t="s">
        <v>597</v>
      </c>
      <c r="D64">
        <v>134</v>
      </c>
      <c r="E64">
        <v>0</v>
      </c>
      <c r="F64" t="s">
        <v>46</v>
      </c>
      <c r="G64">
        <v>10</v>
      </c>
      <c r="H64">
        <v>10</v>
      </c>
      <c r="I64" s="4">
        <v>10</v>
      </c>
      <c r="J64" s="56">
        <v>3</v>
      </c>
      <c r="K64" s="57">
        <v>3</v>
      </c>
      <c r="L64" s="58">
        <v>2.2388059701492536E-2</v>
      </c>
      <c r="M64" s="59">
        <v>2.2388059701492536E-2</v>
      </c>
      <c r="N64" s="60">
        <v>1</v>
      </c>
      <c r="O64" s="77">
        <f t="shared" si="2"/>
        <v>1</v>
      </c>
      <c r="P64" s="46">
        <f t="shared" si="3"/>
        <v>20</v>
      </c>
      <c r="Q64" s="46">
        <f t="shared" si="4"/>
        <v>1</v>
      </c>
      <c r="R64" s="46">
        <f t="shared" si="5"/>
        <v>21</v>
      </c>
      <c r="S64" s="46">
        <f t="shared" si="6"/>
        <v>0</v>
      </c>
      <c r="U64" s="259">
        <v>38976.254930555559</v>
      </c>
      <c r="V64" s="259">
        <v>41394.098692129628</v>
      </c>
      <c r="W64" s="131">
        <f t="shared" si="8"/>
        <v>2417.8437615740695</v>
      </c>
      <c r="X64" s="4">
        <f t="shared" si="9"/>
        <v>6.6242294837645739</v>
      </c>
      <c r="Y64" s="131">
        <f t="shared" si="10"/>
        <v>6</v>
      </c>
      <c r="Z64" s="148">
        <f t="shared" ca="1" si="11"/>
        <v>1</v>
      </c>
      <c r="AA64" s="331">
        <f t="shared" si="12"/>
        <v>1</v>
      </c>
    </row>
    <row r="65" spans="1:27">
      <c r="A65" s="262">
        <v>40366.932766203703</v>
      </c>
      <c r="B65" s="262">
        <v>41394.098692129628</v>
      </c>
      <c r="C65" t="s">
        <v>598</v>
      </c>
      <c r="D65">
        <v>64</v>
      </c>
      <c r="E65">
        <v>65</v>
      </c>
      <c r="F65" t="s">
        <v>46</v>
      </c>
      <c r="G65">
        <v>7</v>
      </c>
      <c r="H65">
        <v>7</v>
      </c>
      <c r="I65" s="4">
        <v>7.0625</v>
      </c>
      <c r="J65" s="56">
        <v>2</v>
      </c>
      <c r="K65" s="57">
        <v>2</v>
      </c>
      <c r="L65" s="58">
        <v>3.125E-2</v>
      </c>
      <c r="M65" s="59">
        <v>3.125E-2</v>
      </c>
      <c r="N65" s="60">
        <v>1</v>
      </c>
      <c r="O65" s="77">
        <f t="shared" si="2"/>
        <v>1</v>
      </c>
      <c r="P65" s="46">
        <f t="shared" si="3"/>
        <v>20</v>
      </c>
      <c r="Q65" s="46">
        <f t="shared" si="4"/>
        <v>1</v>
      </c>
      <c r="R65" s="46">
        <f t="shared" si="5"/>
        <v>21</v>
      </c>
      <c r="S65" s="46">
        <f>VLOOKUP(E65,$AD$2:$AF$9,3,TRUE)</f>
        <v>4</v>
      </c>
      <c r="U65" s="259">
        <v>40366.932766203703</v>
      </c>
      <c r="V65" s="259">
        <v>41394.098692129628</v>
      </c>
      <c r="W65" s="131">
        <f t="shared" si="8"/>
        <v>1027.165925925925</v>
      </c>
      <c r="X65" s="4">
        <f t="shared" si="9"/>
        <v>2.814153221714863</v>
      </c>
      <c r="Y65" s="131">
        <f t="shared" si="10"/>
        <v>2</v>
      </c>
      <c r="Z65" s="148">
        <f t="shared" ca="1" si="11"/>
        <v>0.42482725403944938</v>
      </c>
      <c r="AA65" s="331">
        <f t="shared" si="12"/>
        <v>1</v>
      </c>
    </row>
    <row r="66" spans="1:27">
      <c r="A66" s="262">
        <v>38976.254930555559</v>
      </c>
      <c r="B66" s="262">
        <v>41394.098692129628</v>
      </c>
      <c r="C66" t="s">
        <v>599</v>
      </c>
      <c r="D66">
        <v>134</v>
      </c>
      <c r="E66">
        <v>0</v>
      </c>
      <c r="F66" t="s">
        <v>46</v>
      </c>
      <c r="G66">
        <v>27</v>
      </c>
      <c r="H66">
        <v>27</v>
      </c>
      <c r="I66" s="4">
        <v>26.776119999999999</v>
      </c>
      <c r="J66" s="56">
        <v>8</v>
      </c>
      <c r="K66" s="57">
        <v>5</v>
      </c>
      <c r="L66" s="58">
        <v>5.9701492537313432E-2</v>
      </c>
      <c r="M66" s="59">
        <v>3.7313432835820892E-2</v>
      </c>
      <c r="N66" s="60">
        <v>1.6</v>
      </c>
      <c r="O66" s="77">
        <f t="shared" si="2"/>
        <v>1</v>
      </c>
      <c r="P66" s="46">
        <f t="shared" si="3"/>
        <v>20</v>
      </c>
      <c r="Q66" s="46">
        <f t="shared" si="4"/>
        <v>1</v>
      </c>
      <c r="R66" s="46">
        <f t="shared" si="5"/>
        <v>21</v>
      </c>
      <c r="S66" s="46">
        <f t="shared" si="6"/>
        <v>0</v>
      </c>
      <c r="U66" s="259">
        <v>38976.254930555559</v>
      </c>
      <c r="V66" s="259">
        <v>41394.098692129628</v>
      </c>
      <c r="W66" s="131">
        <f t="shared" si="8"/>
        <v>2417.8437615740695</v>
      </c>
      <c r="X66" s="4">
        <f t="shared" si="9"/>
        <v>6.6242294837645739</v>
      </c>
      <c r="Y66" s="131">
        <f t="shared" si="10"/>
        <v>6</v>
      </c>
      <c r="Z66" s="148">
        <f t="shared" ca="1" si="11"/>
        <v>1</v>
      </c>
      <c r="AA66" s="331">
        <f t="shared" si="12"/>
        <v>1</v>
      </c>
    </row>
    <row r="67" spans="1:27">
      <c r="A67" s="262">
        <v>38976.254930555559</v>
      </c>
      <c r="B67" s="262">
        <v>41394.098692129628</v>
      </c>
      <c r="C67" t="s">
        <v>600</v>
      </c>
      <c r="D67">
        <v>134</v>
      </c>
      <c r="E67">
        <v>0</v>
      </c>
      <c r="F67" t="s">
        <v>46</v>
      </c>
      <c r="G67">
        <v>22</v>
      </c>
      <c r="H67">
        <v>22</v>
      </c>
      <c r="I67" s="4">
        <v>21.597014999999999</v>
      </c>
      <c r="J67" s="56">
        <v>7</v>
      </c>
      <c r="K67" s="57">
        <v>5</v>
      </c>
      <c r="L67" s="58">
        <v>5.2238805970149252E-2</v>
      </c>
      <c r="M67" s="59">
        <v>3.7313432835820892E-2</v>
      </c>
      <c r="N67" s="60">
        <v>1.4</v>
      </c>
      <c r="O67" s="77">
        <f t="shared" si="2"/>
        <v>1</v>
      </c>
      <c r="P67" s="46">
        <f t="shared" si="3"/>
        <v>20</v>
      </c>
      <c r="Q67" s="46">
        <f t="shared" si="4"/>
        <v>1</v>
      </c>
      <c r="R67" s="46">
        <f t="shared" si="5"/>
        <v>21</v>
      </c>
      <c r="S67" s="46">
        <f t="shared" si="6"/>
        <v>0</v>
      </c>
      <c r="U67" s="259">
        <v>38976.254930555559</v>
      </c>
      <c r="V67" s="259">
        <v>41394.098692129628</v>
      </c>
      <c r="W67" s="131">
        <f t="shared" si="8"/>
        <v>2417.8437615740695</v>
      </c>
      <c r="X67" s="4">
        <f t="shared" si="9"/>
        <v>6.6242294837645739</v>
      </c>
      <c r="Y67" s="131">
        <f t="shared" si="10"/>
        <v>6</v>
      </c>
      <c r="Z67" s="148">
        <f t="shared" ca="1" si="11"/>
        <v>1</v>
      </c>
      <c r="AA67" s="331">
        <f t="shared" si="12"/>
        <v>1</v>
      </c>
    </row>
    <row r="68" spans="1:27">
      <c r="A68" s="262">
        <v>38976.254930555559</v>
      </c>
      <c r="B68" s="262">
        <v>41394.098692129628</v>
      </c>
      <c r="C68" t="s">
        <v>601</v>
      </c>
      <c r="D68">
        <v>134</v>
      </c>
      <c r="E68">
        <v>0</v>
      </c>
      <c r="F68" t="s">
        <v>46</v>
      </c>
      <c r="G68">
        <v>34</v>
      </c>
      <c r="H68">
        <v>35</v>
      </c>
      <c r="I68" s="4">
        <v>34.835819999999998</v>
      </c>
      <c r="J68" s="56">
        <v>8</v>
      </c>
      <c r="K68" s="57">
        <v>5</v>
      </c>
      <c r="L68" s="58">
        <v>5.9701492537313432E-2</v>
      </c>
      <c r="M68" s="59">
        <v>3.7313432835820892E-2</v>
      </c>
      <c r="N68" s="60">
        <v>1.6</v>
      </c>
      <c r="O68" s="77">
        <f t="shared" si="2"/>
        <v>1.0294117647058822</v>
      </c>
      <c r="P68" s="46">
        <f t="shared" si="3"/>
        <v>20</v>
      </c>
      <c r="Q68" s="46">
        <f t="shared" si="4"/>
        <v>1</v>
      </c>
      <c r="R68" s="46">
        <f t="shared" si="5"/>
        <v>21</v>
      </c>
      <c r="S68" s="46">
        <f t="shared" si="6"/>
        <v>0</v>
      </c>
      <c r="U68" s="259">
        <v>38976.254930555559</v>
      </c>
      <c r="V68" s="259">
        <v>41394.098692129628</v>
      </c>
      <c r="W68" s="131">
        <f t="shared" si="8"/>
        <v>2417.8437615740695</v>
      </c>
      <c r="X68" s="4">
        <f t="shared" si="9"/>
        <v>6.6242294837645739</v>
      </c>
      <c r="Y68" s="131">
        <f t="shared" si="10"/>
        <v>6</v>
      </c>
      <c r="Z68" s="148">
        <f t="shared" ca="1" si="11"/>
        <v>1</v>
      </c>
      <c r="AA68" s="331">
        <f t="shared" si="12"/>
        <v>1</v>
      </c>
    </row>
    <row r="69" spans="1:27">
      <c r="A69" s="262">
        <v>40366.932766203703</v>
      </c>
      <c r="B69" s="262">
        <v>41394.098692129628</v>
      </c>
      <c r="C69" t="s">
        <v>602</v>
      </c>
      <c r="D69">
        <v>52</v>
      </c>
      <c r="E69">
        <v>65</v>
      </c>
      <c r="F69" t="s">
        <v>46</v>
      </c>
      <c r="G69">
        <v>3</v>
      </c>
      <c r="H69">
        <v>3</v>
      </c>
      <c r="I69" s="4">
        <v>2.9615385999999999</v>
      </c>
      <c r="J69" s="56">
        <v>2</v>
      </c>
      <c r="K69" s="57">
        <v>2</v>
      </c>
      <c r="L69" s="58">
        <v>3.8461538461538464E-2</v>
      </c>
      <c r="M69" s="59">
        <v>3.8461538461538464E-2</v>
      </c>
      <c r="N69" s="60">
        <v>1</v>
      </c>
      <c r="O69" s="77">
        <f t="shared" si="2"/>
        <v>1</v>
      </c>
      <c r="P69" s="46">
        <f t="shared" si="3"/>
        <v>20</v>
      </c>
      <c r="Q69" s="46">
        <f t="shared" si="4"/>
        <v>1</v>
      </c>
      <c r="R69" s="46">
        <f t="shared" si="5"/>
        <v>21</v>
      </c>
      <c r="S69" s="46">
        <f t="shared" si="6"/>
        <v>4</v>
      </c>
      <c r="U69" s="259">
        <v>40366.932766203703</v>
      </c>
      <c r="V69" s="259">
        <v>41394.098692129628</v>
      </c>
      <c r="W69" s="131">
        <f t="shared" si="8"/>
        <v>1027.165925925925</v>
      </c>
      <c r="X69" s="4">
        <f t="shared" si="9"/>
        <v>2.814153221714863</v>
      </c>
      <c r="Y69" s="131">
        <f t="shared" si="10"/>
        <v>2</v>
      </c>
      <c r="Z69" s="148">
        <f t="shared" ca="1" si="11"/>
        <v>0.42482725403944938</v>
      </c>
      <c r="AA69" s="331">
        <f t="shared" si="12"/>
        <v>1</v>
      </c>
    </row>
    <row r="70" spans="1:27">
      <c r="A70" s="262">
        <v>40739.665196759262</v>
      </c>
      <c r="B70" s="262">
        <v>41394.098692129628</v>
      </c>
      <c r="C70" t="s">
        <v>603</v>
      </c>
      <c r="D70">
        <v>14</v>
      </c>
      <c r="E70">
        <v>78</v>
      </c>
      <c r="F70" t="s">
        <v>46</v>
      </c>
      <c r="G70">
        <v>6</v>
      </c>
      <c r="H70">
        <v>7</v>
      </c>
      <c r="I70" s="4">
        <v>6.8571429999999998</v>
      </c>
      <c r="J70" s="56">
        <v>1</v>
      </c>
      <c r="K70" s="57">
        <v>1</v>
      </c>
      <c r="L70" s="58">
        <v>7.1428571428571425E-2</v>
      </c>
      <c r="M70" s="59">
        <v>7.1428571428571425E-2</v>
      </c>
      <c r="N70" s="60">
        <v>1</v>
      </c>
      <c r="O70" s="77">
        <f t="shared" si="2"/>
        <v>1.1666666666666667</v>
      </c>
      <c r="P70" s="46">
        <f t="shared" si="3"/>
        <v>20</v>
      </c>
      <c r="Q70" s="46">
        <f t="shared" si="4"/>
        <v>1</v>
      </c>
      <c r="R70" s="46">
        <f t="shared" si="5"/>
        <v>21</v>
      </c>
      <c r="S70" s="46">
        <f t="shared" si="6"/>
        <v>5</v>
      </c>
      <c r="U70" s="259">
        <v>40739.665196759262</v>
      </c>
      <c r="V70" s="259">
        <v>41394.098692129628</v>
      </c>
      <c r="W70" s="131">
        <f t="shared" si="8"/>
        <v>654.43349537036556</v>
      </c>
      <c r="X70" s="4">
        <f t="shared" si="9"/>
        <v>1.7929684804667549</v>
      </c>
      <c r="Y70" s="131">
        <f t="shared" si="10"/>
        <v>1</v>
      </c>
      <c r="Z70" s="148">
        <f t="shared" ca="1" si="11"/>
        <v>0.27066823165791115</v>
      </c>
      <c r="AA70" s="331">
        <f t="shared" si="12"/>
        <v>1</v>
      </c>
    </row>
    <row r="71" spans="1:27">
      <c r="A71" s="262">
        <v>41259.054467592592</v>
      </c>
      <c r="B71" s="262">
        <v>41394.098692129628</v>
      </c>
      <c r="C71" t="s">
        <v>604</v>
      </c>
      <c r="D71">
        <v>14</v>
      </c>
      <c r="E71">
        <v>111</v>
      </c>
      <c r="F71" t="s">
        <v>46</v>
      </c>
      <c r="G71">
        <v>2</v>
      </c>
      <c r="H71">
        <v>3</v>
      </c>
      <c r="I71" s="4">
        <v>2.1428569999999998</v>
      </c>
      <c r="J71" s="56">
        <v>4</v>
      </c>
      <c r="K71" s="57">
        <v>1</v>
      </c>
      <c r="L71" s="58">
        <v>0.2857142857142857</v>
      </c>
      <c r="M71" s="59">
        <v>7.1428571428571425E-2</v>
      </c>
      <c r="N71" s="60">
        <v>4</v>
      </c>
      <c r="O71" s="77">
        <f t="shared" si="2"/>
        <v>1.5</v>
      </c>
      <c r="P71" s="46">
        <f t="shared" si="3"/>
        <v>20</v>
      </c>
      <c r="Q71" s="46">
        <f t="shared" si="4"/>
        <v>1</v>
      </c>
      <c r="R71" s="46">
        <f t="shared" si="5"/>
        <v>21</v>
      </c>
      <c r="S71" s="46">
        <f t="shared" si="6"/>
        <v>7</v>
      </c>
      <c r="U71" s="259">
        <v>41259.054467592592</v>
      </c>
      <c r="V71" s="259">
        <v>41394.098692129628</v>
      </c>
      <c r="W71" s="131">
        <f t="shared" si="8"/>
        <v>135.04422453703592</v>
      </c>
      <c r="X71" s="4">
        <f t="shared" si="9"/>
        <v>0.36998417681379703</v>
      </c>
      <c r="Y71" s="131">
        <f t="shared" si="10"/>
        <v>0</v>
      </c>
      <c r="Z71" s="148">
        <f t="shared" ca="1" si="11"/>
        <v>5.5853164163559996E-2</v>
      </c>
      <c r="AA71" s="331">
        <f t="shared" si="12"/>
        <v>1</v>
      </c>
    </row>
    <row r="72" spans="1:27">
      <c r="A72" s="262">
        <v>41338.05704861111</v>
      </c>
      <c r="B72" s="262">
        <v>41394.098692129628</v>
      </c>
      <c r="C72" t="s">
        <v>605</v>
      </c>
      <c r="D72">
        <v>4</v>
      </c>
      <c r="E72">
        <v>130</v>
      </c>
      <c r="F72" t="s">
        <v>46</v>
      </c>
      <c r="G72">
        <v>2</v>
      </c>
      <c r="H72">
        <v>2</v>
      </c>
      <c r="I72" s="4">
        <v>2</v>
      </c>
      <c r="J72" s="56">
        <v>1</v>
      </c>
      <c r="K72" s="57">
        <v>1</v>
      </c>
      <c r="L72" s="58">
        <v>0.25</v>
      </c>
      <c r="M72" s="59">
        <v>0.25</v>
      </c>
      <c r="N72" s="60">
        <v>1</v>
      </c>
      <c r="O72" s="77">
        <f t="shared" si="2"/>
        <v>1</v>
      </c>
      <c r="P72" s="46">
        <f t="shared" si="3"/>
        <v>20</v>
      </c>
      <c r="Q72" s="46">
        <f t="shared" si="4"/>
        <v>1</v>
      </c>
      <c r="R72" s="46">
        <f t="shared" si="5"/>
        <v>21</v>
      </c>
      <c r="S72" s="46">
        <f t="shared" si="6"/>
        <v>7</v>
      </c>
      <c r="U72" s="259">
        <v>41338.05704861111</v>
      </c>
      <c r="V72" s="259">
        <v>41394.098692129628</v>
      </c>
      <c r="W72" s="131">
        <f t="shared" si="8"/>
        <v>56.041643518517958</v>
      </c>
      <c r="X72" s="4">
        <f t="shared" si="9"/>
        <v>0.15353874936580261</v>
      </c>
      <c r="Y72" s="131">
        <f t="shared" si="10"/>
        <v>0</v>
      </c>
      <c r="Z72" s="148">
        <f t="shared" ca="1" si="11"/>
        <v>2.3178356024970617E-2</v>
      </c>
      <c r="AA72" s="331">
        <f t="shared" si="12"/>
        <v>1</v>
      </c>
    </row>
    <row r="73" spans="1:27">
      <c r="A73" s="262">
        <v>38976.254930555559</v>
      </c>
      <c r="B73" s="262">
        <v>41394.098692129628</v>
      </c>
      <c r="C73" s="29" t="s">
        <v>606</v>
      </c>
      <c r="D73" s="29">
        <v>134</v>
      </c>
      <c r="E73" s="29">
        <v>0</v>
      </c>
      <c r="F73" s="29" t="s">
        <v>46</v>
      </c>
      <c r="G73" s="29">
        <v>40</v>
      </c>
      <c r="H73" s="29">
        <v>42</v>
      </c>
      <c r="I73" s="31">
        <v>41.268658000000002</v>
      </c>
      <c r="J73" s="66">
        <v>18</v>
      </c>
      <c r="K73" s="67">
        <v>12</v>
      </c>
      <c r="L73" s="68">
        <v>0.13432835820895522</v>
      </c>
      <c r="M73" s="69">
        <v>8.9552238805970144E-2</v>
      </c>
      <c r="N73" s="70">
        <v>1.5</v>
      </c>
      <c r="O73" s="81">
        <f t="shared" si="2"/>
        <v>1.05</v>
      </c>
      <c r="P73" s="33">
        <f t="shared" si="3"/>
        <v>20</v>
      </c>
      <c r="Q73" s="33">
        <f t="shared" si="4"/>
        <v>2</v>
      </c>
      <c r="R73" s="33">
        <f t="shared" si="5"/>
        <v>22</v>
      </c>
      <c r="S73" s="33">
        <f t="shared" si="6"/>
        <v>0</v>
      </c>
      <c r="T73" s="29"/>
      <c r="U73" s="272">
        <v>38976.254930555559</v>
      </c>
      <c r="V73" s="272">
        <v>41394.098692129628</v>
      </c>
      <c r="W73" s="273">
        <f t="shared" si="8"/>
        <v>2417.8437615740695</v>
      </c>
      <c r="X73" s="31">
        <f t="shared" si="9"/>
        <v>6.6242294837645739</v>
      </c>
      <c r="Y73" s="273">
        <f t="shared" si="10"/>
        <v>6</v>
      </c>
      <c r="Z73" s="148">
        <f t="shared" ca="1" si="11"/>
        <v>1</v>
      </c>
      <c r="AA73" s="331">
        <f t="shared" si="12"/>
        <v>0</v>
      </c>
    </row>
    <row r="74" spans="1:27">
      <c r="A74" s="262">
        <v>38976.254930555559</v>
      </c>
      <c r="B74" s="262">
        <v>41394.098692129628</v>
      </c>
      <c r="C74" s="29" t="s">
        <v>607</v>
      </c>
      <c r="D74" s="29">
        <v>134</v>
      </c>
      <c r="E74" s="29">
        <v>0</v>
      </c>
      <c r="F74" s="29" t="s">
        <v>46</v>
      </c>
      <c r="G74" s="29">
        <v>7</v>
      </c>
      <c r="H74" s="29">
        <v>8</v>
      </c>
      <c r="I74" s="31">
        <v>7.2611939999999997</v>
      </c>
      <c r="J74" s="66">
        <v>48</v>
      </c>
      <c r="K74" s="67">
        <v>14</v>
      </c>
      <c r="L74" s="68">
        <v>0.35820895522388058</v>
      </c>
      <c r="M74" s="69">
        <v>0.1044776119402985</v>
      </c>
      <c r="N74" s="70">
        <v>3.4285714285714284</v>
      </c>
      <c r="O74" s="81">
        <f t="shared" si="2"/>
        <v>1.1428571428571428</v>
      </c>
      <c r="P74" s="33">
        <f t="shared" si="3"/>
        <v>20</v>
      </c>
      <c r="Q74" s="33">
        <f t="shared" si="4"/>
        <v>2</v>
      </c>
      <c r="R74" s="33">
        <f t="shared" si="5"/>
        <v>22</v>
      </c>
      <c r="S74" s="33">
        <f t="shared" si="6"/>
        <v>0</v>
      </c>
      <c r="T74" s="29"/>
      <c r="U74" s="272">
        <v>38976.254930555559</v>
      </c>
      <c r="V74" s="272">
        <v>41394.098692129628</v>
      </c>
      <c r="W74" s="273">
        <f t="shared" si="8"/>
        <v>2417.8437615740695</v>
      </c>
      <c r="X74" s="31">
        <f t="shared" si="9"/>
        <v>6.6242294837645739</v>
      </c>
      <c r="Y74" s="273">
        <f t="shared" si="10"/>
        <v>6</v>
      </c>
      <c r="Z74" s="148">
        <f t="shared" ca="1" si="11"/>
        <v>1</v>
      </c>
      <c r="AA74" s="331">
        <f t="shared" si="12"/>
        <v>0</v>
      </c>
    </row>
    <row r="75" spans="1:27">
      <c r="A75" s="262">
        <v>38976.254930555559</v>
      </c>
      <c r="B75" s="262">
        <v>41394.098692129628</v>
      </c>
      <c r="C75" s="29" t="s">
        <v>608</v>
      </c>
      <c r="D75" s="29">
        <v>134</v>
      </c>
      <c r="E75" s="29">
        <v>0</v>
      </c>
      <c r="F75" s="29" t="s">
        <v>46</v>
      </c>
      <c r="G75" s="29">
        <v>8</v>
      </c>
      <c r="H75" s="29">
        <v>15</v>
      </c>
      <c r="I75" s="31">
        <v>9.7835819999999991</v>
      </c>
      <c r="J75" s="66">
        <v>29</v>
      </c>
      <c r="K75" s="67">
        <v>15</v>
      </c>
      <c r="L75" s="68">
        <v>0.21641791044776118</v>
      </c>
      <c r="M75" s="69">
        <v>0.11194029850746269</v>
      </c>
      <c r="N75" s="70">
        <v>1.9333333333333333</v>
      </c>
      <c r="O75" s="81">
        <f t="shared" ref="O75:O80" si="13">H75/G75</f>
        <v>1.875</v>
      </c>
      <c r="P75" s="33">
        <f t="shared" ref="P75:P80" si="14">IF(ISNUMBER(F75),10,20)</f>
        <v>20</v>
      </c>
      <c r="Q75" s="33">
        <f t="shared" ref="Q75:Q80" si="15">IF(AND(J75&gt;$J$2,L75&gt;$J$4),2,(IF(J75&gt;$J$3,1,0)))</f>
        <v>2</v>
      </c>
      <c r="R75" s="33">
        <f t="shared" ref="R75:R80" si="16">P75+Q75</f>
        <v>22</v>
      </c>
      <c r="S75" s="33">
        <f t="shared" si="6"/>
        <v>0</v>
      </c>
      <c r="T75" s="29"/>
      <c r="U75" s="272">
        <v>38976.254930555559</v>
      </c>
      <c r="V75" s="272">
        <v>41394.098692129628</v>
      </c>
      <c r="W75" s="273">
        <f t="shared" si="8"/>
        <v>2417.8437615740695</v>
      </c>
      <c r="X75" s="31">
        <f t="shared" si="9"/>
        <v>6.6242294837645739</v>
      </c>
      <c r="Y75" s="273">
        <f t="shared" si="10"/>
        <v>6</v>
      </c>
      <c r="Z75" s="148">
        <f t="shared" ca="1" si="11"/>
        <v>1</v>
      </c>
      <c r="AA75" s="331">
        <f t="shared" si="12"/>
        <v>0</v>
      </c>
    </row>
    <row r="76" spans="1:27">
      <c r="A76" s="262">
        <v>38976.254930555559</v>
      </c>
      <c r="B76" s="262">
        <v>41394.098692129628</v>
      </c>
      <c r="C76" s="29" t="s">
        <v>609</v>
      </c>
      <c r="D76" s="29">
        <v>134</v>
      </c>
      <c r="E76" s="29">
        <v>0</v>
      </c>
      <c r="F76" s="29" t="s">
        <v>46</v>
      </c>
      <c r="G76" s="29">
        <v>16</v>
      </c>
      <c r="H76" s="29">
        <v>20</v>
      </c>
      <c r="I76" s="31">
        <v>17.947762000000001</v>
      </c>
      <c r="J76" s="66">
        <v>20</v>
      </c>
      <c r="K76" s="67">
        <v>18</v>
      </c>
      <c r="L76" s="68">
        <v>0.14925373134328357</v>
      </c>
      <c r="M76" s="69">
        <v>0.13432835820895522</v>
      </c>
      <c r="N76" s="70">
        <v>1.1111111111111112</v>
      </c>
      <c r="O76" s="81">
        <f t="shared" si="13"/>
        <v>1.25</v>
      </c>
      <c r="P76" s="33">
        <f t="shared" si="14"/>
        <v>20</v>
      </c>
      <c r="Q76" s="33">
        <f t="shared" si="15"/>
        <v>2</v>
      </c>
      <c r="R76" s="33">
        <f t="shared" si="16"/>
        <v>22</v>
      </c>
      <c r="S76" s="33">
        <f t="shared" ref="S76:S80" si="17">VLOOKUP(E76,$AD$2:$AF$9,3,TRUE)</f>
        <v>0</v>
      </c>
      <c r="T76" s="29"/>
      <c r="U76" s="272">
        <v>38976.254930555559</v>
      </c>
      <c r="V76" s="272">
        <v>41394.098692129628</v>
      </c>
      <c r="W76" s="273">
        <f t="shared" ref="W76:W80" si="18">V76-U76</f>
        <v>2417.8437615740695</v>
      </c>
      <c r="X76" s="31">
        <f t="shared" ref="X76:X80" si="19">W76/365</f>
        <v>6.6242294837645739</v>
      </c>
      <c r="Y76" s="273">
        <f t="shared" ref="Y76:Y80" si="20">TRUNC(X76)</f>
        <v>6</v>
      </c>
      <c r="Z76" s="148">
        <f t="shared" ref="Z76:Z80" ca="1" si="21">X76/$Z$3</f>
        <v>1</v>
      </c>
      <c r="AA76" s="331">
        <f t="shared" ref="AA76:AA80" si="22">LOOKUP(R76,$AA$2:$AB$7)</f>
        <v>0</v>
      </c>
    </row>
    <row r="77" spans="1:27">
      <c r="A77" s="262">
        <v>41187.075219907405</v>
      </c>
      <c r="B77" s="262">
        <v>41394.098692129628</v>
      </c>
      <c r="C77" s="29" t="s">
        <v>610</v>
      </c>
      <c r="D77" s="29">
        <v>20</v>
      </c>
      <c r="E77" s="29">
        <v>99</v>
      </c>
      <c r="F77" s="29" t="s">
        <v>46</v>
      </c>
      <c r="G77" s="29">
        <v>4</v>
      </c>
      <c r="H77" s="29">
        <v>5</v>
      </c>
      <c r="I77" s="31">
        <v>4.8499999999999996</v>
      </c>
      <c r="J77" s="66">
        <v>7</v>
      </c>
      <c r="K77" s="67">
        <v>4</v>
      </c>
      <c r="L77" s="68">
        <v>0.35</v>
      </c>
      <c r="M77" s="69">
        <v>0.2</v>
      </c>
      <c r="N77" s="70">
        <v>1.75</v>
      </c>
      <c r="O77" s="81">
        <f t="shared" si="13"/>
        <v>1.25</v>
      </c>
      <c r="P77" s="33">
        <f t="shared" si="14"/>
        <v>20</v>
      </c>
      <c r="Q77" s="33">
        <f t="shared" si="15"/>
        <v>2</v>
      </c>
      <c r="R77" s="33">
        <f t="shared" si="16"/>
        <v>22</v>
      </c>
      <c r="S77" s="33">
        <f t="shared" si="17"/>
        <v>7</v>
      </c>
      <c r="T77" s="29"/>
      <c r="U77" s="272">
        <v>41187.075219907405</v>
      </c>
      <c r="V77" s="272">
        <v>41394.098692129628</v>
      </c>
      <c r="W77" s="273">
        <f t="shared" si="18"/>
        <v>207.02347222222306</v>
      </c>
      <c r="X77" s="31">
        <f t="shared" si="19"/>
        <v>0.56718759512937822</v>
      </c>
      <c r="Y77" s="273">
        <f t="shared" si="20"/>
        <v>0</v>
      </c>
      <c r="Z77" s="148">
        <f t="shared" ca="1" si="21"/>
        <v>8.5623180253568659E-2</v>
      </c>
      <c r="AA77" s="331">
        <f t="shared" si="22"/>
        <v>0</v>
      </c>
    </row>
    <row r="78" spans="1:27">
      <c r="A78" s="262">
        <v>38976.254930555559</v>
      </c>
      <c r="B78" s="262">
        <v>41394.098692129628</v>
      </c>
      <c r="C78" s="29" t="s">
        <v>611</v>
      </c>
      <c r="D78" s="29">
        <v>134</v>
      </c>
      <c r="E78" s="29">
        <v>0</v>
      </c>
      <c r="F78" s="29" t="s">
        <v>46</v>
      </c>
      <c r="G78" s="29">
        <v>18</v>
      </c>
      <c r="H78" s="29">
        <v>21</v>
      </c>
      <c r="I78" s="31">
        <v>20.589552000000001</v>
      </c>
      <c r="J78" s="66">
        <v>57</v>
      </c>
      <c r="K78" s="67">
        <v>35</v>
      </c>
      <c r="L78" s="68">
        <v>0.42537313432835822</v>
      </c>
      <c r="M78" s="69">
        <v>0.26119402985074625</v>
      </c>
      <c r="N78" s="70">
        <v>1.6285714285714286</v>
      </c>
      <c r="O78" s="81">
        <f t="shared" si="13"/>
        <v>1.1666666666666667</v>
      </c>
      <c r="P78" s="33">
        <f t="shared" si="14"/>
        <v>20</v>
      </c>
      <c r="Q78" s="33">
        <f t="shared" si="15"/>
        <v>2</v>
      </c>
      <c r="R78" s="33">
        <f t="shared" si="16"/>
        <v>22</v>
      </c>
      <c r="S78" s="33">
        <f t="shared" si="17"/>
        <v>0</v>
      </c>
      <c r="T78" s="29"/>
      <c r="U78" s="272">
        <v>38976.254930555559</v>
      </c>
      <c r="V78" s="272">
        <v>41394.098692129628</v>
      </c>
      <c r="W78" s="273">
        <f t="shared" si="18"/>
        <v>2417.8437615740695</v>
      </c>
      <c r="X78" s="31">
        <f t="shared" si="19"/>
        <v>6.6242294837645739</v>
      </c>
      <c r="Y78" s="273">
        <f t="shared" si="20"/>
        <v>6</v>
      </c>
      <c r="Z78" s="148">
        <f t="shared" ca="1" si="21"/>
        <v>1</v>
      </c>
      <c r="AA78" s="331">
        <f t="shared" si="22"/>
        <v>0</v>
      </c>
    </row>
    <row r="79" spans="1:27">
      <c r="A79" s="262">
        <v>38976.254930555559</v>
      </c>
      <c r="B79" s="262">
        <v>41394.098692129628</v>
      </c>
      <c r="C79" s="29" t="s">
        <v>612</v>
      </c>
      <c r="D79" s="29">
        <v>134</v>
      </c>
      <c r="E79" s="29">
        <v>0</v>
      </c>
      <c r="F79" s="29" t="s">
        <v>46</v>
      </c>
      <c r="G79" s="29">
        <v>69</v>
      </c>
      <c r="H79" s="29">
        <v>75</v>
      </c>
      <c r="I79" s="31">
        <v>74.059700000000007</v>
      </c>
      <c r="J79" s="66">
        <v>49</v>
      </c>
      <c r="K79" s="67">
        <v>37</v>
      </c>
      <c r="L79" s="68">
        <v>0.36567164179104478</v>
      </c>
      <c r="M79" s="69">
        <v>0.27611940298507465</v>
      </c>
      <c r="N79" s="70">
        <v>1.3243243243243243</v>
      </c>
      <c r="O79" s="81">
        <f t="shared" si="13"/>
        <v>1.0869565217391304</v>
      </c>
      <c r="P79" s="33">
        <f t="shared" si="14"/>
        <v>20</v>
      </c>
      <c r="Q79" s="33">
        <f t="shared" si="15"/>
        <v>2</v>
      </c>
      <c r="R79" s="33">
        <f t="shared" si="16"/>
        <v>22</v>
      </c>
      <c r="S79" s="33">
        <f t="shared" si="17"/>
        <v>0</v>
      </c>
      <c r="T79" s="29"/>
      <c r="U79" s="272">
        <v>38976.254930555559</v>
      </c>
      <c r="V79" s="272">
        <v>41394.098692129628</v>
      </c>
      <c r="W79" s="273">
        <f t="shared" si="18"/>
        <v>2417.8437615740695</v>
      </c>
      <c r="X79" s="31">
        <f t="shared" si="19"/>
        <v>6.6242294837645739</v>
      </c>
      <c r="Y79" s="273">
        <f t="shared" si="20"/>
        <v>6</v>
      </c>
      <c r="Z79" s="148">
        <f t="shared" ca="1" si="21"/>
        <v>1</v>
      </c>
      <c r="AA79" s="331">
        <f t="shared" si="22"/>
        <v>0</v>
      </c>
    </row>
    <row r="80" spans="1:27">
      <c r="A80" s="262">
        <v>41187.075219907405</v>
      </c>
      <c r="B80" s="262">
        <v>41394.098692129628</v>
      </c>
      <c r="C80" s="29" t="s">
        <v>613</v>
      </c>
      <c r="D80" s="29">
        <v>20</v>
      </c>
      <c r="E80" s="29">
        <v>99</v>
      </c>
      <c r="F80" s="29" t="s">
        <v>46</v>
      </c>
      <c r="G80" s="29">
        <v>8</v>
      </c>
      <c r="H80" s="29">
        <v>8</v>
      </c>
      <c r="I80" s="31">
        <v>8.25</v>
      </c>
      <c r="J80" s="66">
        <v>14</v>
      </c>
      <c r="K80" s="67">
        <v>7</v>
      </c>
      <c r="L80" s="68">
        <v>0.7</v>
      </c>
      <c r="M80" s="69">
        <v>0.35</v>
      </c>
      <c r="N80" s="70">
        <v>2</v>
      </c>
      <c r="O80" s="81">
        <f t="shared" si="13"/>
        <v>1</v>
      </c>
      <c r="P80" s="33">
        <f t="shared" si="14"/>
        <v>20</v>
      </c>
      <c r="Q80" s="33">
        <f t="shared" si="15"/>
        <v>2</v>
      </c>
      <c r="R80" s="33">
        <f t="shared" si="16"/>
        <v>22</v>
      </c>
      <c r="S80" s="33">
        <f t="shared" si="17"/>
        <v>7</v>
      </c>
      <c r="T80" s="29"/>
      <c r="U80" s="272">
        <v>41187.075219907405</v>
      </c>
      <c r="V80" s="272">
        <v>41394.098692129628</v>
      </c>
      <c r="W80" s="273">
        <f t="shared" si="18"/>
        <v>207.02347222222306</v>
      </c>
      <c r="X80" s="31">
        <f t="shared" si="19"/>
        <v>0.56718759512937822</v>
      </c>
      <c r="Y80" s="273">
        <f t="shared" si="20"/>
        <v>0</v>
      </c>
      <c r="Z80" s="148">
        <f t="shared" ca="1" si="21"/>
        <v>8.5623180253568659E-2</v>
      </c>
      <c r="AA80" s="331">
        <f t="shared" si="22"/>
        <v>0</v>
      </c>
    </row>
    <row r="81" spans="3:25">
      <c r="I81" s="82"/>
    </row>
    <row r="82" spans="3:25">
      <c r="C82" s="91"/>
      <c r="D82" s="90" t="str">
        <f>ADDRESS($D$1,COLUMN(D84))</f>
        <v>$D$11</v>
      </c>
      <c r="E82" s="90" t="str">
        <f t="shared" ref="E82:O82" si="23">ADDRESS($D$1,COLUMN(E84))</f>
        <v>$E$11</v>
      </c>
      <c r="F82" s="90" t="str">
        <f t="shared" si="23"/>
        <v>$F$11</v>
      </c>
      <c r="G82" s="90" t="str">
        <f t="shared" si="23"/>
        <v>$G$11</v>
      </c>
      <c r="H82" s="90" t="str">
        <f t="shared" si="23"/>
        <v>$H$11</v>
      </c>
      <c r="I82" s="90" t="str">
        <f t="shared" si="23"/>
        <v>$I$11</v>
      </c>
      <c r="J82" s="90" t="str">
        <f t="shared" si="23"/>
        <v>$J$11</v>
      </c>
      <c r="K82" s="90" t="str">
        <f t="shared" si="23"/>
        <v>$K$11</v>
      </c>
      <c r="L82" s="90" t="str">
        <f t="shared" si="23"/>
        <v>$L$11</v>
      </c>
      <c r="M82" s="90" t="str">
        <f t="shared" si="23"/>
        <v>$M$11</v>
      </c>
      <c r="N82" s="90" t="str">
        <f t="shared" si="23"/>
        <v>$N$11</v>
      </c>
      <c r="O82" s="90" t="str">
        <f t="shared" si="23"/>
        <v>$O$11</v>
      </c>
      <c r="P82" s="90" t="str">
        <f t="shared" ref="P82:R82" si="24">ADDRESS($D$1,COLUMN(P84))</f>
        <v>$P$11</v>
      </c>
      <c r="Q82" s="90" t="str">
        <f t="shared" si="24"/>
        <v>$Q$11</v>
      </c>
      <c r="R82" s="90" t="str">
        <f t="shared" si="24"/>
        <v>$R$11</v>
      </c>
      <c r="S82" s="90" t="str">
        <f t="shared" ref="S82:T82" si="25">ADDRESS($D$1,COLUMN(S84))</f>
        <v>$S$11</v>
      </c>
      <c r="T82" s="90" t="str">
        <f t="shared" si="25"/>
        <v>$T$11</v>
      </c>
      <c r="W82" s="90" t="str">
        <f t="shared" ref="W82:Y82" si="26">ADDRESS($D$1,COLUMN(W84))</f>
        <v>$W$11</v>
      </c>
      <c r="X82" s="90" t="str">
        <f t="shared" si="26"/>
        <v>$X$11</v>
      </c>
      <c r="Y82" s="90" t="str">
        <f t="shared" si="26"/>
        <v>$Y$11</v>
      </c>
    </row>
    <row r="83" spans="3:25">
      <c r="C83" s="88"/>
      <c r="D83" s="90" t="str">
        <f>ADDRESS($D$2,COLUMN(D84))</f>
        <v>$D$80</v>
      </c>
      <c r="E83" s="90" t="str">
        <f t="shared" ref="E83:T83" si="27">ADDRESS($D$2,COLUMN(E84))</f>
        <v>$E$80</v>
      </c>
      <c r="F83" s="90" t="str">
        <f t="shared" si="27"/>
        <v>$F$80</v>
      </c>
      <c r="G83" s="90" t="str">
        <f t="shared" si="27"/>
        <v>$G$80</v>
      </c>
      <c r="H83" s="90" t="str">
        <f t="shared" si="27"/>
        <v>$H$80</v>
      </c>
      <c r="I83" s="90" t="str">
        <f t="shared" si="27"/>
        <v>$I$80</v>
      </c>
      <c r="J83" s="90" t="str">
        <f t="shared" si="27"/>
        <v>$J$80</v>
      </c>
      <c r="K83" s="90" t="str">
        <f t="shared" si="27"/>
        <v>$K$80</v>
      </c>
      <c r="L83" s="90" t="str">
        <f t="shared" si="27"/>
        <v>$L$80</v>
      </c>
      <c r="M83" s="90" t="str">
        <f t="shared" si="27"/>
        <v>$M$80</v>
      </c>
      <c r="N83" s="90" t="str">
        <f t="shared" si="27"/>
        <v>$N$80</v>
      </c>
      <c r="O83" s="90" t="str">
        <f t="shared" si="27"/>
        <v>$O$80</v>
      </c>
      <c r="P83" s="90" t="str">
        <f t="shared" si="27"/>
        <v>$P$80</v>
      </c>
      <c r="Q83" s="90" t="str">
        <f t="shared" si="27"/>
        <v>$Q$80</v>
      </c>
      <c r="R83" s="90" t="str">
        <f t="shared" si="27"/>
        <v>$R$80</v>
      </c>
      <c r="S83" s="90" t="str">
        <f t="shared" si="27"/>
        <v>$S$80</v>
      </c>
      <c r="T83" s="90" t="str">
        <f t="shared" si="27"/>
        <v>$T$80</v>
      </c>
      <c r="W83" s="90" t="str">
        <f t="shared" ref="W83:Y83" si="28">ADDRESS($D$2,COLUMN(W84))</f>
        <v>$W$80</v>
      </c>
      <c r="X83" s="90" t="str">
        <f t="shared" si="28"/>
        <v>$X$80</v>
      </c>
      <c r="Y83" s="90" t="str">
        <f t="shared" si="28"/>
        <v>$Y$80</v>
      </c>
    </row>
    <row r="84" spans="3:25">
      <c r="C84" s="89"/>
      <c r="D84" s="12" t="s">
        <v>17</v>
      </c>
      <c r="E84" s="12" t="s">
        <v>18</v>
      </c>
      <c r="F84" s="12" t="s">
        <v>19</v>
      </c>
      <c r="G84" s="13" t="s">
        <v>20</v>
      </c>
      <c r="H84" s="13" t="s">
        <v>21</v>
      </c>
      <c r="I84" s="14" t="s">
        <v>22</v>
      </c>
      <c r="J84" s="12" t="s">
        <v>23</v>
      </c>
      <c r="K84" s="15" t="s">
        <v>24</v>
      </c>
      <c r="L84" s="16" t="s">
        <v>25</v>
      </c>
      <c r="M84" s="16" t="s">
        <v>26</v>
      </c>
      <c r="N84" s="16" t="s">
        <v>27</v>
      </c>
      <c r="O84" s="15" t="s">
        <v>28</v>
      </c>
      <c r="P84" s="15" t="s">
        <v>658</v>
      </c>
      <c r="Q84" s="15" t="s">
        <v>659</v>
      </c>
      <c r="R84" s="15" t="s">
        <v>29</v>
      </c>
      <c r="S84" s="15" t="s">
        <v>671</v>
      </c>
      <c r="T84" s="15" t="s">
        <v>672</v>
      </c>
      <c r="W84" s="11" t="s">
        <v>822</v>
      </c>
      <c r="X84" s="11" t="s">
        <v>823</v>
      </c>
      <c r="Y84" s="11" t="s">
        <v>824</v>
      </c>
    </row>
    <row r="85" spans="3:25">
      <c r="C85" t="s">
        <v>646</v>
      </c>
      <c r="D85" s="1">
        <f ca="1">MAX(INDIRECT(CONCATENATE(D82,":",D83)))</f>
        <v>134</v>
      </c>
      <c r="E85" s="1">
        <f t="shared" ref="E85:O85" ca="1" si="29">MAX(INDIRECT(CONCATENATE(E82,":",E83)))</f>
        <v>130</v>
      </c>
      <c r="F85" s="1">
        <f t="shared" ca="1" si="29"/>
        <v>96</v>
      </c>
      <c r="G85" s="5">
        <f t="shared" ca="1" si="29"/>
        <v>98</v>
      </c>
      <c r="H85" s="5">
        <f t="shared" ca="1" si="29"/>
        <v>75</v>
      </c>
      <c r="I85" s="3">
        <f t="shared" ca="1" si="29"/>
        <v>74.059700000000007</v>
      </c>
      <c r="J85" s="5">
        <f t="shared" ca="1" si="29"/>
        <v>97</v>
      </c>
      <c r="K85" s="5">
        <f t="shared" ca="1" si="29"/>
        <v>37</v>
      </c>
      <c r="L85" s="3">
        <f t="shared" ca="1" si="29"/>
        <v>1.2278481012658229</v>
      </c>
      <c r="M85" s="3">
        <f t="shared" ca="1" si="29"/>
        <v>0.35</v>
      </c>
      <c r="N85" s="3">
        <f t="shared" ca="1" si="29"/>
        <v>24.25</v>
      </c>
      <c r="O85" s="3">
        <f t="shared" ca="1" si="29"/>
        <v>1.875</v>
      </c>
      <c r="P85" s="3">
        <f t="shared" ref="P85:R85" ca="1" si="30">MAX(INDIRECT(CONCATENATE(P82,":",P83)))</f>
        <v>20</v>
      </c>
      <c r="Q85" s="3">
        <f t="shared" ca="1" si="30"/>
        <v>2</v>
      </c>
      <c r="R85" s="3">
        <f t="shared" ca="1" si="30"/>
        <v>22</v>
      </c>
      <c r="S85" s="3">
        <f t="shared" ref="S85:T85" ca="1" si="31">MAX(INDIRECT(CONCATENATE(S82,":",S83)))</f>
        <v>7</v>
      </c>
      <c r="T85" s="3">
        <f t="shared" ca="1" si="31"/>
        <v>6</v>
      </c>
      <c r="W85" s="3">
        <f t="shared" ref="W85:Y85" ca="1" si="32">MAX(INDIRECT(CONCATENATE(W82,":",W83)))</f>
        <v>2417.8437615740695</v>
      </c>
      <c r="X85" s="3">
        <f t="shared" ca="1" si="32"/>
        <v>6.6242294837645739</v>
      </c>
      <c r="Y85" s="3">
        <f t="shared" ca="1" si="32"/>
        <v>6</v>
      </c>
    </row>
    <row r="86" spans="3:25">
      <c r="C86" t="s">
        <v>647</v>
      </c>
      <c r="D86" s="1">
        <f ca="1">MIN(INDIRECT(CONCATENATE(D82,":",D83)))</f>
        <v>4</v>
      </c>
      <c r="E86" s="1">
        <f t="shared" ref="E86:O86" ca="1" si="33">MIN(INDIRECT(CONCATENATE(E82,":",E83)))</f>
        <v>0</v>
      </c>
      <c r="F86" s="1">
        <f t="shared" ca="1" si="33"/>
        <v>96</v>
      </c>
      <c r="G86" s="5">
        <f t="shared" ca="1" si="33"/>
        <v>1</v>
      </c>
      <c r="H86" s="5">
        <f t="shared" ca="1" si="33"/>
        <v>1</v>
      </c>
      <c r="I86" s="3">
        <f t="shared" ca="1" si="33"/>
        <v>1</v>
      </c>
      <c r="J86" s="5">
        <f t="shared" ca="1" si="33"/>
        <v>0</v>
      </c>
      <c r="K86" s="5">
        <f t="shared" ca="1" si="33"/>
        <v>0</v>
      </c>
      <c r="L86" s="3">
        <f t="shared" ca="1" si="33"/>
        <v>0</v>
      </c>
      <c r="M86" s="3">
        <f t="shared" ca="1" si="33"/>
        <v>0</v>
      </c>
      <c r="N86" s="3">
        <f t="shared" ca="1" si="33"/>
        <v>1</v>
      </c>
      <c r="O86" s="3">
        <f t="shared" ca="1" si="33"/>
        <v>4.0816326530612242E-2</v>
      </c>
      <c r="P86" s="3">
        <f t="shared" ref="P86:R86" ca="1" si="34">MIN(INDIRECT(CONCATENATE(P82,":",P83)))</f>
        <v>10</v>
      </c>
      <c r="Q86" s="3">
        <f t="shared" ca="1" si="34"/>
        <v>0</v>
      </c>
      <c r="R86" s="3">
        <f t="shared" ca="1" si="34"/>
        <v>11</v>
      </c>
      <c r="S86" s="3">
        <f t="shared" ref="S86:T86" ca="1" si="35">MIN(INDIRECT(CONCATENATE(S82,":",S83)))</f>
        <v>0</v>
      </c>
      <c r="T86" s="3">
        <f t="shared" ca="1" si="35"/>
        <v>6</v>
      </c>
      <c r="W86" s="3">
        <f t="shared" ref="W86:Y86" ca="1" si="36">MIN(INDIRECT(CONCATENATE(W82,":",W83)))</f>
        <v>56.041643518517958</v>
      </c>
      <c r="X86" s="3">
        <f t="shared" ca="1" si="36"/>
        <v>0.15353874936580261</v>
      </c>
      <c r="Y86" s="3">
        <f t="shared" ca="1" si="36"/>
        <v>0</v>
      </c>
    </row>
    <row r="87" spans="3:25">
      <c r="C87" t="s">
        <v>648</v>
      </c>
      <c r="D87" s="1">
        <f ca="1">SUM(INDIRECT(CONCATENATE(D82,":",D83)))</f>
        <v>8227</v>
      </c>
      <c r="E87" s="1">
        <f t="shared" ref="E87:O87" ca="1" si="37">SUM(INDIRECT(CONCATENATE(E82,":",E83)))</f>
        <v>777</v>
      </c>
      <c r="F87" s="1">
        <f t="shared" ca="1" si="37"/>
        <v>480</v>
      </c>
      <c r="G87" s="5">
        <f t="shared" ca="1" si="37"/>
        <v>657</v>
      </c>
      <c r="H87" s="5">
        <f t="shared" ca="1" si="37"/>
        <v>596</v>
      </c>
      <c r="I87" s="3">
        <f t="shared" ca="1" si="37"/>
        <v>610.5488501000001</v>
      </c>
      <c r="J87" s="5">
        <f t="shared" ca="1" si="37"/>
        <v>443</v>
      </c>
      <c r="K87" s="5">
        <f t="shared" ca="1" si="37"/>
        <v>216</v>
      </c>
      <c r="L87" s="3">
        <f t="shared" ca="1" si="37"/>
        <v>5.5023847952862077</v>
      </c>
      <c r="M87" s="3">
        <f t="shared" ca="1" si="37"/>
        <v>2.6292608520832754</v>
      </c>
      <c r="N87" s="3">
        <f t="shared" ca="1" si="37"/>
        <v>75.647123747123757</v>
      </c>
      <c r="O87" s="3">
        <f t="shared" ca="1" si="37"/>
        <v>72.573526604317607</v>
      </c>
      <c r="P87" s="3">
        <f t="shared" ref="P87:R87" ca="1" si="38">SUM(INDIRECT(CONCATENATE(P82,":",P83)))</f>
        <v>1350</v>
      </c>
      <c r="Q87" s="3">
        <f t="shared" ca="1" si="38"/>
        <v>46</v>
      </c>
      <c r="R87" s="3">
        <f t="shared" ca="1" si="38"/>
        <v>1396</v>
      </c>
      <c r="S87" s="3">
        <f t="shared" ref="S87:T87" ca="1" si="39">SUM(INDIRECT(CONCATENATE(S82,":",S83)))</f>
        <v>49</v>
      </c>
      <c r="T87" s="3">
        <f t="shared" ca="1" si="39"/>
        <v>30</v>
      </c>
      <c r="W87" s="3">
        <f t="shared" ref="W87:Y87" ca="1" si="40">SUM(INDIRECT(CONCATENATE(W82,":",W83)))</f>
        <v>151751.39849537011</v>
      </c>
      <c r="X87" s="3">
        <f t="shared" ca="1" si="40"/>
        <v>415.75725615169864</v>
      </c>
      <c r="Y87" s="3">
        <f t="shared" ca="1" si="40"/>
        <v>372</v>
      </c>
    </row>
    <row r="88" spans="3:25">
      <c r="C88" t="s">
        <v>650</v>
      </c>
      <c r="D88" s="3">
        <f ca="1">AVERAGE(INDIRECT(CONCATENATE(D82,":",D83)))</f>
        <v>117.52857142857142</v>
      </c>
      <c r="E88" s="3">
        <f t="shared" ref="E88:O88" ca="1" si="41">AVERAGE(INDIRECT(CONCATENATE(E82,":",E83)))</f>
        <v>11.1</v>
      </c>
      <c r="F88" s="3">
        <f t="shared" ca="1" si="41"/>
        <v>96</v>
      </c>
      <c r="G88" s="3">
        <f t="shared" ca="1" si="41"/>
        <v>9.3857142857142861</v>
      </c>
      <c r="H88" s="3">
        <f t="shared" ca="1" si="41"/>
        <v>8.5142857142857142</v>
      </c>
      <c r="I88" s="3">
        <f t="shared" ca="1" si="41"/>
        <v>8.7221264300000012</v>
      </c>
      <c r="J88" s="3">
        <f t="shared" ca="1" si="41"/>
        <v>6.3285714285714283</v>
      </c>
      <c r="K88" s="3">
        <f t="shared" ca="1" si="41"/>
        <v>3.0857142857142859</v>
      </c>
      <c r="L88" s="3">
        <f t="shared" ca="1" si="41"/>
        <v>7.8605497075517256E-2</v>
      </c>
      <c r="M88" s="3">
        <f t="shared" ca="1" si="41"/>
        <v>3.7560869315475365E-2</v>
      </c>
      <c r="N88" s="3">
        <f t="shared" ca="1" si="41"/>
        <v>2.1613463927749645</v>
      </c>
      <c r="O88" s="3">
        <f t="shared" ca="1" si="41"/>
        <v>1.0367646657759657</v>
      </c>
      <c r="P88" s="3">
        <f t="shared" ref="P88:R88" ca="1" si="42">AVERAGE(INDIRECT(CONCATENATE(P82,":",P83)))</f>
        <v>19.285714285714285</v>
      </c>
      <c r="Q88" s="3">
        <f t="shared" ca="1" si="42"/>
        <v>0.65714285714285714</v>
      </c>
      <c r="R88" s="3">
        <f t="shared" ca="1" si="42"/>
        <v>19.942857142857143</v>
      </c>
      <c r="S88" s="3">
        <f t="shared" ref="S88:T88" ca="1" si="43">AVERAGE(INDIRECT(CONCATENATE(S82,":",S83)))</f>
        <v>0.7</v>
      </c>
      <c r="T88" s="3">
        <f t="shared" ca="1" si="43"/>
        <v>6</v>
      </c>
      <c r="W88" s="3">
        <f t="shared" ref="W88:Y88" ca="1" si="44">AVERAGE(INDIRECT(CONCATENATE(W82,":",W83)))</f>
        <v>2167.87712136243</v>
      </c>
      <c r="X88" s="3">
        <f t="shared" ca="1" si="44"/>
        <v>5.9393893735956951</v>
      </c>
      <c r="Y88" s="3">
        <f t="shared" ca="1" si="44"/>
        <v>5.3142857142857141</v>
      </c>
    </row>
    <row r="89" spans="3:25">
      <c r="C89" s="84" t="s">
        <v>649</v>
      </c>
      <c r="D89" s="85">
        <f ca="1">COUNT(INDIRECT(CONCATENATE(D82,":",D83)))</f>
        <v>70</v>
      </c>
      <c r="E89" s="85">
        <f t="shared" ref="E89:O89" ca="1" si="45">COUNT(INDIRECT(CONCATENATE(E82,":",E83)))</f>
        <v>70</v>
      </c>
      <c r="F89" s="85">
        <f t="shared" ca="1" si="45"/>
        <v>5</v>
      </c>
      <c r="G89" s="91">
        <f t="shared" ca="1" si="45"/>
        <v>70</v>
      </c>
      <c r="H89" s="91">
        <f t="shared" ca="1" si="45"/>
        <v>70</v>
      </c>
      <c r="I89" s="86">
        <f t="shared" ca="1" si="45"/>
        <v>70</v>
      </c>
      <c r="J89" s="85">
        <f t="shared" ca="1" si="45"/>
        <v>70</v>
      </c>
      <c r="K89" s="85">
        <f t="shared" ca="1" si="45"/>
        <v>70</v>
      </c>
      <c r="L89" s="85">
        <f t="shared" ca="1" si="45"/>
        <v>70</v>
      </c>
      <c r="M89" s="85">
        <f t="shared" ca="1" si="45"/>
        <v>70</v>
      </c>
      <c r="N89" s="85">
        <f t="shared" ca="1" si="45"/>
        <v>35</v>
      </c>
      <c r="O89" s="85">
        <f t="shared" ca="1" si="45"/>
        <v>70</v>
      </c>
      <c r="P89" s="85">
        <f t="shared" ref="P89:R89" ca="1" si="46">COUNT(INDIRECT(CONCATENATE(P82,":",P83)))</f>
        <v>70</v>
      </c>
      <c r="Q89" s="85">
        <f t="shared" ca="1" si="46"/>
        <v>70</v>
      </c>
      <c r="R89" s="85">
        <f t="shared" ca="1" si="46"/>
        <v>70</v>
      </c>
      <c r="S89" s="85">
        <f t="shared" ref="S89:T89" ca="1" si="47">COUNT(INDIRECT(CONCATENATE(S82,":",S83)))</f>
        <v>70</v>
      </c>
      <c r="T89" s="85">
        <f t="shared" ca="1" si="47"/>
        <v>5</v>
      </c>
      <c r="W89" s="85">
        <f t="shared" ref="W89:Y89" ca="1" si="48">COUNT(INDIRECT(CONCATENATE(W82,":",W83)))</f>
        <v>70</v>
      </c>
      <c r="X89" s="85">
        <f t="shared" ca="1" si="48"/>
        <v>70</v>
      </c>
      <c r="Y89" s="85">
        <f t="shared" ca="1" si="48"/>
        <v>70</v>
      </c>
    </row>
    <row r="90" spans="3:25">
      <c r="C90" t="s">
        <v>653</v>
      </c>
      <c r="D90" s="3">
        <f ca="1">MEDIAN(INDIRECT(CONCATENATE(D82,":",D83)))</f>
        <v>134</v>
      </c>
      <c r="E90" s="3">
        <f t="shared" ref="E90:O90" ca="1" si="49">MEDIAN(INDIRECT(CONCATENATE(E82,":",E83)))</f>
        <v>0</v>
      </c>
      <c r="F90" s="3">
        <f t="shared" ca="1" si="49"/>
        <v>96</v>
      </c>
      <c r="G90" s="3">
        <f t="shared" ca="1" si="49"/>
        <v>5</v>
      </c>
      <c r="H90" s="3">
        <f t="shared" ca="1" si="49"/>
        <v>5</v>
      </c>
      <c r="I90" s="3">
        <f t="shared" ca="1" si="49"/>
        <v>5</v>
      </c>
      <c r="J90" s="3">
        <f t="shared" ca="1" si="49"/>
        <v>0.5</v>
      </c>
      <c r="K90" s="3">
        <f t="shared" ca="1" si="49"/>
        <v>0.5</v>
      </c>
      <c r="L90" s="3">
        <f t="shared" ca="1" si="49"/>
        <v>3.7313432835820895E-3</v>
      </c>
      <c r="M90" s="3">
        <f t="shared" ca="1" si="49"/>
        <v>3.7313432835820895E-3</v>
      </c>
      <c r="N90" s="3">
        <f t="shared" ca="1" si="49"/>
        <v>1.1666666666666667</v>
      </c>
      <c r="O90" s="3">
        <f t="shared" ca="1" si="49"/>
        <v>1</v>
      </c>
      <c r="P90" s="3">
        <f t="shared" ref="P90:R90" ca="1" si="50">MEDIAN(INDIRECT(CONCATENATE(P82,":",P83)))</f>
        <v>20</v>
      </c>
      <c r="Q90" s="3">
        <f t="shared" ca="1" si="50"/>
        <v>0.5</v>
      </c>
      <c r="R90" s="3">
        <f t="shared" ca="1" si="50"/>
        <v>20</v>
      </c>
      <c r="S90" s="3">
        <f t="shared" ref="S90:T90" ca="1" si="51">MEDIAN(INDIRECT(CONCATENATE(S82,":",S83)))</f>
        <v>0</v>
      </c>
      <c r="T90" s="3">
        <f t="shared" ca="1" si="51"/>
        <v>6</v>
      </c>
      <c r="W90" s="3">
        <f t="shared" ref="W90:Y90" ca="1" si="52">MEDIAN(INDIRECT(CONCATENATE(W82,":",W83)))</f>
        <v>2417.8437615740695</v>
      </c>
      <c r="X90" s="3">
        <f t="shared" ca="1" si="52"/>
        <v>6.6242294837645739</v>
      </c>
      <c r="Y90" s="3">
        <f t="shared" ca="1" si="52"/>
        <v>6</v>
      </c>
    </row>
    <row r="91" spans="3:25">
      <c r="C91" t="s">
        <v>654</v>
      </c>
      <c r="D91" s="3">
        <f ca="1">STDEVP(INDIRECT(CONCATENATE(D82,":",D83)))</f>
        <v>37.067784021234637</v>
      </c>
      <c r="E91" s="3">
        <f t="shared" ref="E91:O91" ca="1" si="53">STDEVP(INDIRECT(CONCATENATE(E82,":",E83)))</f>
        <v>30.832334604159595</v>
      </c>
      <c r="F91" s="3">
        <f t="shared" ca="1" si="53"/>
        <v>0</v>
      </c>
      <c r="G91" s="3">
        <f t="shared" ca="1" si="53"/>
        <v>14.630001325205347</v>
      </c>
      <c r="H91" s="3">
        <f t="shared" ca="1" si="53"/>
        <v>10.78721843816343</v>
      </c>
      <c r="I91" s="3">
        <f t="shared" ca="1" si="53"/>
        <v>10.968011356372665</v>
      </c>
      <c r="J91" s="3">
        <f t="shared" ca="1" si="53"/>
        <v>15.839121033126833</v>
      </c>
      <c r="K91" s="3">
        <f t="shared" ca="1" si="53"/>
        <v>6.8592853795688766</v>
      </c>
      <c r="L91" s="3">
        <f t="shared" ca="1" si="53"/>
        <v>0.18907629282440627</v>
      </c>
      <c r="M91" s="3">
        <f t="shared" ca="1" si="53"/>
        <v>7.3395272015814028E-2</v>
      </c>
      <c r="N91" s="3">
        <f t="shared" ca="1" si="53"/>
        <v>3.8571817765183298</v>
      </c>
      <c r="O91" s="3">
        <f t="shared" ca="1" si="53"/>
        <v>0.19527727049165292</v>
      </c>
      <c r="P91" s="3">
        <f t="shared" ref="P91:R91" ca="1" si="54">STDEVP(INDIRECT(CONCATENATE(P82,":",P83)))</f>
        <v>2.5753937681885639</v>
      </c>
      <c r="Q91" s="3">
        <f t="shared" ca="1" si="54"/>
        <v>0.73456915041042525</v>
      </c>
      <c r="R91" s="3">
        <f t="shared" ca="1" si="54"/>
        <v>2.4135670950791859</v>
      </c>
      <c r="S91" s="3">
        <f t="shared" ref="S91:T91" ca="1" si="55">STDEVP(INDIRECT(CONCATENATE(S82,":",S83)))</f>
        <v>1.959227252916677</v>
      </c>
      <c r="T91" s="3">
        <f t="shared" ca="1" si="55"/>
        <v>0</v>
      </c>
      <c r="W91" s="3">
        <f t="shared" ref="W91:Y91" ca="1" si="56">STDEVP(INDIRECT(CONCATENATE(W82,":",W83)))</f>
        <v>641.43665022220318</v>
      </c>
      <c r="X91" s="3">
        <f t="shared" ca="1" si="56"/>
        <v>1.7573606855402908</v>
      </c>
      <c r="Y91" s="3">
        <f t="shared" ca="1" si="56"/>
        <v>1.7282762439813271</v>
      </c>
    </row>
    <row r="92" spans="3:25">
      <c r="C92" t="s">
        <v>655</v>
      </c>
      <c r="D92" s="3">
        <f ca="1">MODE(INDIRECT(CONCATENATE(D82,":",D83)))</f>
        <v>134</v>
      </c>
      <c r="E92" s="3">
        <f t="shared" ref="E92:O92" ca="1" si="57">MODE(INDIRECT(CONCATENATE(E82,":",E83)))</f>
        <v>0</v>
      </c>
      <c r="F92" s="3">
        <f t="shared" ca="1" si="57"/>
        <v>96</v>
      </c>
      <c r="G92" s="3">
        <f t="shared" ca="1" si="57"/>
        <v>3</v>
      </c>
      <c r="H92" s="3">
        <f t="shared" ca="1" si="57"/>
        <v>4</v>
      </c>
      <c r="I92" s="3">
        <f t="shared" ca="1" si="57"/>
        <v>5</v>
      </c>
      <c r="J92" s="3">
        <f t="shared" ca="1" si="57"/>
        <v>0</v>
      </c>
      <c r="K92" s="3">
        <f t="shared" ca="1" si="57"/>
        <v>0</v>
      </c>
      <c r="L92" s="3">
        <f t="shared" ca="1" si="57"/>
        <v>0</v>
      </c>
      <c r="M92" s="3">
        <f t="shared" ca="1" si="57"/>
        <v>0</v>
      </c>
      <c r="N92" s="3">
        <f t="shared" ca="1" si="57"/>
        <v>1</v>
      </c>
      <c r="O92" s="3">
        <f t="shared" ca="1" si="57"/>
        <v>1</v>
      </c>
      <c r="P92" s="3">
        <f t="shared" ref="P92:R92" ca="1" si="58">MODE(INDIRECT(CONCATENATE(P82,":",P83)))</f>
        <v>20</v>
      </c>
      <c r="Q92" s="3">
        <f t="shared" ca="1" si="58"/>
        <v>0</v>
      </c>
      <c r="R92" s="3">
        <f t="shared" ca="1" si="58"/>
        <v>20</v>
      </c>
      <c r="S92" s="3">
        <f t="shared" ref="S92:T92" ca="1" si="59">MODE(INDIRECT(CONCATENATE(S82,":",S83)))</f>
        <v>0</v>
      </c>
      <c r="T92" s="3">
        <f t="shared" ca="1" si="59"/>
        <v>6</v>
      </c>
      <c r="W92" s="3">
        <f t="shared" ref="W92:Y92" ca="1" si="60">MODE(INDIRECT(CONCATENATE(W82,":",W83)))</f>
        <v>2417.8437615740695</v>
      </c>
      <c r="X92" s="3">
        <f t="shared" ca="1" si="60"/>
        <v>6.6242294837645739</v>
      </c>
      <c r="Y92" s="3">
        <f t="shared" ca="1" si="60"/>
        <v>6</v>
      </c>
    </row>
  </sheetData>
  <pageMargins left="0.7" right="0.7" top="0.75" bottom="0.75" header="0.3" footer="0.3"/>
  <pageSetup paperSize="9" scale="57" orientation="landscape" r:id="rId1"/>
  <rowBreaks count="1" manualBreakCount="1">
    <brk id="4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7"/>
  <sheetViews>
    <sheetView zoomScale="80" zoomScaleNormal="80" workbookViewId="0"/>
  </sheetViews>
  <sheetFormatPr defaultRowHeight="15"/>
  <cols>
    <col min="1" max="2" width="10.5703125" style="260" bestFit="1" customWidth="1"/>
    <col min="3" max="3" width="33.85546875" bestFit="1" customWidth="1"/>
    <col min="4" max="4" width="8.5703125" bestFit="1" customWidth="1"/>
    <col min="5" max="5" width="6.42578125" customWidth="1"/>
    <col min="6" max="6" width="6.140625" bestFit="1" customWidth="1"/>
    <col min="7" max="8" width="18" bestFit="1" customWidth="1"/>
    <col min="9" max="9" width="15.140625" bestFit="1" customWidth="1"/>
    <col min="10" max="10" width="13.42578125" bestFit="1" customWidth="1"/>
    <col min="11" max="11" width="14.7109375" bestFit="1" customWidth="1"/>
    <col min="12" max="12" width="4.7109375" bestFit="1" customWidth="1"/>
    <col min="13" max="13" width="11.5703125" bestFit="1" customWidth="1"/>
    <col min="14" max="14" width="15.140625" bestFit="1" customWidth="1"/>
    <col min="15" max="15" width="11.7109375" style="4" bestFit="1" customWidth="1"/>
    <col min="21" max="21" width="11.140625" customWidth="1"/>
    <col min="22" max="22" width="14.140625" bestFit="1" customWidth="1"/>
    <col min="23" max="23" width="10.140625" customWidth="1"/>
    <col min="25" max="26" width="9.140625" style="261"/>
    <col min="27" max="27" width="9.140625" style="340"/>
    <col min="28" max="28" width="14.140625" bestFit="1" customWidth="1"/>
    <col min="29" max="29" width="11.28515625" customWidth="1"/>
    <col min="31" max="31" width="11.5703125" customWidth="1"/>
    <col min="32" max="32" width="14.140625" customWidth="1"/>
    <col min="34" max="34" width="11.5703125" customWidth="1"/>
    <col min="35" max="35" width="14.140625" customWidth="1"/>
    <col min="37" max="37" width="14.140625" bestFit="1" customWidth="1"/>
    <col min="38" max="38" width="10.140625" customWidth="1"/>
    <col min="40" max="40" width="14.140625" bestFit="1" customWidth="1"/>
    <col min="41" max="41" width="10.5703125" bestFit="1" customWidth="1"/>
  </cols>
  <sheetData>
    <row r="1" spans="1:33">
      <c r="C1" s="96" t="s">
        <v>651</v>
      </c>
      <c r="D1" s="97">
        <v>11</v>
      </c>
      <c r="E1" s="1"/>
      <c r="F1" s="1"/>
      <c r="I1" s="2" t="s">
        <v>0</v>
      </c>
      <c r="J1" s="1"/>
      <c r="K1" s="3"/>
      <c r="L1" s="4"/>
      <c r="M1" s="4"/>
      <c r="N1" s="4"/>
      <c r="O1" s="3"/>
      <c r="P1" s="5"/>
      <c r="Q1" s="5"/>
      <c r="R1" s="6" t="s">
        <v>1</v>
      </c>
      <c r="S1" s="7"/>
      <c r="T1" s="38" t="s">
        <v>119</v>
      </c>
      <c r="U1" s="39" t="s">
        <v>120</v>
      </c>
      <c r="V1" s="132" t="s">
        <v>121</v>
      </c>
      <c r="W1" s="132" t="s">
        <v>119</v>
      </c>
      <c r="Y1" s="348" t="s">
        <v>879</v>
      </c>
      <c r="AA1" s="340" t="s">
        <v>858</v>
      </c>
      <c r="AB1" s="340"/>
      <c r="AC1" s="134" t="s">
        <v>666</v>
      </c>
      <c r="AD1" s="134" t="s">
        <v>667</v>
      </c>
      <c r="AE1" s="137" t="s">
        <v>670</v>
      </c>
      <c r="AG1" s="139" t="s">
        <v>673</v>
      </c>
    </row>
    <row r="2" spans="1:33">
      <c r="C2" s="96" t="s">
        <v>652</v>
      </c>
      <c r="D2" s="97">
        <v>42</v>
      </c>
      <c r="E2" s="1"/>
      <c r="F2" s="1"/>
      <c r="I2" t="s">
        <v>2</v>
      </c>
      <c r="J2" s="1">
        <v>5</v>
      </c>
      <c r="K2" s="3"/>
      <c r="L2" s="4"/>
      <c r="M2" s="4"/>
      <c r="N2" s="4"/>
      <c r="O2" s="3"/>
      <c r="P2" s="8" t="s">
        <v>3</v>
      </c>
      <c r="Q2" s="9" t="s">
        <v>4</v>
      </c>
      <c r="R2" s="10">
        <v>10</v>
      </c>
      <c r="S2" s="7" t="s">
        <v>5</v>
      </c>
      <c r="T2" s="1">
        <v>5</v>
      </c>
      <c r="U2" s="40">
        <f>T2/$T$8</f>
        <v>0.15625</v>
      </c>
      <c r="V2" s="133">
        <f>U2+U5</f>
        <v>0.375</v>
      </c>
      <c r="W2" s="129">
        <f>T2+T5</f>
        <v>12</v>
      </c>
      <c r="Y2" s="348" t="s">
        <v>877</v>
      </c>
      <c r="Z2" s="4">
        <f ca="1">W47</f>
        <v>3421.0645833333328</v>
      </c>
      <c r="AA2" s="340">
        <v>10</v>
      </c>
      <c r="AB2" s="340">
        <v>5</v>
      </c>
      <c r="AC2" s="135">
        <v>0</v>
      </c>
      <c r="AD2" s="135">
        <v>0</v>
      </c>
      <c r="AE2" s="135">
        <v>0</v>
      </c>
      <c r="AG2" s="135">
        <f>AD2-AC2+1</f>
        <v>1</v>
      </c>
    </row>
    <row r="3" spans="1:33">
      <c r="D3" s="1"/>
      <c r="E3" s="1"/>
      <c r="F3" s="1"/>
      <c r="I3" s="4" t="s">
        <v>6</v>
      </c>
      <c r="J3" s="3">
        <v>0</v>
      </c>
      <c r="K3" s="3"/>
      <c r="L3" s="4"/>
      <c r="M3" s="4"/>
      <c r="N3" s="4"/>
      <c r="O3" s="3"/>
      <c r="P3" s="8" t="s">
        <v>7</v>
      </c>
      <c r="Q3" s="9" t="s">
        <v>8</v>
      </c>
      <c r="R3" s="10">
        <v>11</v>
      </c>
      <c r="S3" s="7" t="s">
        <v>9</v>
      </c>
      <c r="T3" s="1">
        <v>2</v>
      </c>
      <c r="U3" s="40">
        <f t="shared" ref="U3:U8" si="0">T3/$T$8</f>
        <v>6.25E-2</v>
      </c>
      <c r="V3" s="133">
        <f>U3+U6</f>
        <v>0.40625</v>
      </c>
      <c r="W3" s="129">
        <f>T3+T6</f>
        <v>13</v>
      </c>
      <c r="Y3" s="348" t="s">
        <v>878</v>
      </c>
      <c r="Z3" s="4">
        <f ca="1">X47</f>
        <v>9.3727796803652961</v>
      </c>
      <c r="AA3" s="340">
        <v>11</v>
      </c>
      <c r="AB3" s="340">
        <v>4</v>
      </c>
      <c r="AC3" s="134">
        <v>1</v>
      </c>
      <c r="AD3" s="134">
        <v>8</v>
      </c>
      <c r="AE3" s="134">
        <v>1</v>
      </c>
      <c r="AG3" s="135">
        <f>AD3-AC3+1</f>
        <v>8</v>
      </c>
    </row>
    <row r="4" spans="1:33">
      <c r="D4" s="1"/>
      <c r="E4" s="1"/>
      <c r="F4" s="1"/>
      <c r="I4" t="s">
        <v>10</v>
      </c>
      <c r="J4" s="1">
        <v>0.1</v>
      </c>
      <c r="K4" s="3"/>
      <c r="L4" s="4"/>
      <c r="M4" s="4"/>
      <c r="N4" s="4"/>
      <c r="O4" s="3"/>
      <c r="P4" s="5"/>
      <c r="Q4" s="9" t="s">
        <v>11</v>
      </c>
      <c r="R4" s="10">
        <v>12</v>
      </c>
      <c r="S4" s="7" t="s">
        <v>12</v>
      </c>
      <c r="T4" s="1">
        <v>2</v>
      </c>
      <c r="U4" s="40">
        <f t="shared" si="0"/>
        <v>6.25E-2</v>
      </c>
      <c r="V4" s="133">
        <f>U4+U7</f>
        <v>0.21875</v>
      </c>
      <c r="W4" s="129">
        <f>T4+T7</f>
        <v>7</v>
      </c>
      <c r="AA4" s="340">
        <v>12</v>
      </c>
      <c r="AB4" s="340">
        <v>3</v>
      </c>
      <c r="AC4" s="134">
        <v>9</v>
      </c>
      <c r="AD4" s="134">
        <v>14</v>
      </c>
      <c r="AE4" s="134">
        <v>2</v>
      </c>
      <c r="AG4" s="135">
        <f t="shared" ref="AG4:AG12" si="1">AD4-AC4+1</f>
        <v>6</v>
      </c>
    </row>
    <row r="5" spans="1:33">
      <c r="D5" s="1"/>
      <c r="E5" s="1"/>
      <c r="F5" s="1"/>
      <c r="I5" s="4"/>
      <c r="J5" s="1"/>
      <c r="K5" s="3"/>
      <c r="L5" s="4"/>
      <c r="M5" s="4"/>
      <c r="N5" s="4"/>
      <c r="O5" s="3"/>
      <c r="P5" s="5"/>
      <c r="Q5" s="5"/>
      <c r="R5" s="10">
        <v>20</v>
      </c>
      <c r="S5" s="7" t="s">
        <v>13</v>
      </c>
      <c r="T5" s="1">
        <v>7</v>
      </c>
      <c r="U5" s="40">
        <f t="shared" si="0"/>
        <v>0.21875</v>
      </c>
      <c r="AA5" s="340">
        <v>20</v>
      </c>
      <c r="AB5" s="340">
        <v>2</v>
      </c>
      <c r="AC5" s="134">
        <v>15</v>
      </c>
      <c r="AD5" s="134">
        <v>22</v>
      </c>
      <c r="AE5" s="134">
        <v>3</v>
      </c>
      <c r="AG5" s="135">
        <f t="shared" si="1"/>
        <v>8</v>
      </c>
    </row>
    <row r="6" spans="1:33">
      <c r="D6" s="1"/>
      <c r="E6" s="1"/>
      <c r="F6" s="1"/>
      <c r="I6" s="4"/>
      <c r="J6" s="1"/>
      <c r="K6" s="3"/>
      <c r="L6" s="4"/>
      <c r="M6" s="4"/>
      <c r="N6" s="4"/>
      <c r="O6" s="3"/>
      <c r="P6" s="5"/>
      <c r="Q6" s="5"/>
      <c r="R6" s="10">
        <v>21</v>
      </c>
      <c r="S6" s="7" t="s">
        <v>14</v>
      </c>
      <c r="T6" s="1">
        <v>11</v>
      </c>
      <c r="U6" s="40">
        <f t="shared" si="0"/>
        <v>0.34375</v>
      </c>
      <c r="AA6" s="340">
        <v>21</v>
      </c>
      <c r="AB6" s="340">
        <v>1</v>
      </c>
      <c r="AC6" s="134">
        <v>23</v>
      </c>
      <c r="AD6" s="134">
        <v>37</v>
      </c>
      <c r="AE6" s="134">
        <v>4</v>
      </c>
      <c r="AG6" s="135">
        <f t="shared" si="1"/>
        <v>15</v>
      </c>
    </row>
    <row r="7" spans="1:33">
      <c r="D7" s="1"/>
      <c r="E7" s="1"/>
      <c r="F7" s="1"/>
      <c r="I7" s="4"/>
      <c r="J7" s="1"/>
      <c r="K7" s="3"/>
      <c r="L7" s="4"/>
      <c r="M7" s="4"/>
      <c r="N7" s="4"/>
      <c r="O7" s="3"/>
      <c r="P7" s="5"/>
      <c r="Q7" s="5"/>
      <c r="R7" s="10">
        <v>22</v>
      </c>
      <c r="S7" s="7" t="s">
        <v>15</v>
      </c>
      <c r="T7" s="41">
        <v>5</v>
      </c>
      <c r="U7" s="42">
        <f t="shared" si="0"/>
        <v>0.15625</v>
      </c>
      <c r="V7" s="43"/>
      <c r="W7" s="43"/>
      <c r="AA7" s="340">
        <v>22</v>
      </c>
      <c r="AB7" s="340">
        <v>0</v>
      </c>
      <c r="AC7" s="134">
        <v>38</v>
      </c>
      <c r="AD7" s="134">
        <v>41</v>
      </c>
      <c r="AE7" s="134">
        <v>5</v>
      </c>
      <c r="AG7" s="135">
        <f t="shared" si="1"/>
        <v>4</v>
      </c>
    </row>
    <row r="8" spans="1:33">
      <c r="A8" s="240" t="s">
        <v>825</v>
      </c>
      <c r="B8" s="240"/>
      <c r="T8" s="1">
        <f>SUM(T2:T7)</f>
        <v>32</v>
      </c>
      <c r="U8" s="40">
        <f t="shared" si="0"/>
        <v>1</v>
      </c>
      <c r="W8" s="131">
        <f>SUM(W2:W4)</f>
        <v>32</v>
      </c>
      <c r="AC8" s="134">
        <v>42</v>
      </c>
      <c r="AD8" s="134">
        <v>56</v>
      </c>
      <c r="AE8" s="134">
        <v>6</v>
      </c>
      <c r="AG8" s="135">
        <f t="shared" si="1"/>
        <v>15</v>
      </c>
    </row>
    <row r="9" spans="1:33">
      <c r="A9" s="240"/>
      <c r="B9" s="240"/>
      <c r="AC9" s="134">
        <v>57</v>
      </c>
      <c r="AD9" s="134">
        <v>63</v>
      </c>
      <c r="AE9" s="134">
        <v>7</v>
      </c>
      <c r="AG9" s="135">
        <f t="shared" si="1"/>
        <v>7</v>
      </c>
    </row>
    <row r="10" spans="1:33">
      <c r="A10" s="240" t="s">
        <v>820</v>
      </c>
      <c r="B10" s="240" t="s">
        <v>821</v>
      </c>
      <c r="C10" s="11" t="s">
        <v>16</v>
      </c>
      <c r="D10" s="12" t="s">
        <v>17</v>
      </c>
      <c r="E10" s="12" t="s">
        <v>18</v>
      </c>
      <c r="F10" s="12" t="s">
        <v>19</v>
      </c>
      <c r="G10" s="13" t="s">
        <v>660</v>
      </c>
      <c r="H10" s="13" t="s">
        <v>661</v>
      </c>
      <c r="I10" s="14" t="s">
        <v>662</v>
      </c>
      <c r="J10" s="12" t="s">
        <v>663</v>
      </c>
      <c r="K10" s="15" t="s">
        <v>664</v>
      </c>
      <c r="L10" s="16" t="s">
        <v>25</v>
      </c>
      <c r="M10" s="16" t="s">
        <v>26</v>
      </c>
      <c r="N10" s="16" t="s">
        <v>27</v>
      </c>
      <c r="O10" s="15" t="s">
        <v>28</v>
      </c>
      <c r="P10" s="17" t="s">
        <v>665</v>
      </c>
      <c r="Q10" s="17" t="s">
        <v>659</v>
      </c>
      <c r="R10" s="17" t="s">
        <v>29</v>
      </c>
      <c r="S10" s="12" t="s">
        <v>671</v>
      </c>
      <c r="T10" s="12" t="s">
        <v>672</v>
      </c>
      <c r="U10" s="11" t="s">
        <v>820</v>
      </c>
      <c r="V10" s="11" t="s">
        <v>821</v>
      </c>
      <c r="W10" s="11" t="s">
        <v>822</v>
      </c>
      <c r="X10" s="11" t="s">
        <v>823</v>
      </c>
      <c r="Y10" s="11" t="s">
        <v>824</v>
      </c>
      <c r="Z10" s="11" t="s">
        <v>876</v>
      </c>
      <c r="AA10" s="354" t="s">
        <v>899</v>
      </c>
      <c r="AC10" s="134">
        <v>64</v>
      </c>
      <c r="AD10" s="134">
        <v>80</v>
      </c>
      <c r="AE10" s="134">
        <v>8</v>
      </c>
      <c r="AG10" s="135">
        <f t="shared" si="1"/>
        <v>17</v>
      </c>
    </row>
    <row r="11" spans="1:33">
      <c r="A11" s="262">
        <v>39063.498518518521</v>
      </c>
      <c r="B11" s="262">
        <v>40494.993206018517</v>
      </c>
      <c r="C11" s="19" t="s">
        <v>614</v>
      </c>
      <c r="D11" s="19">
        <v>40</v>
      </c>
      <c r="E11" s="19">
        <v>25</v>
      </c>
      <c r="F11" s="19">
        <v>64</v>
      </c>
      <c r="G11" s="20">
        <v>20</v>
      </c>
      <c r="H11" s="20">
        <v>20</v>
      </c>
      <c r="I11" s="104">
        <v>20</v>
      </c>
      <c r="J11" s="100">
        <v>0</v>
      </c>
      <c r="K11" s="101">
        <v>0</v>
      </c>
      <c r="L11" s="102">
        <v>0</v>
      </c>
      <c r="M11" s="103">
        <v>0</v>
      </c>
      <c r="N11" s="104"/>
      <c r="O11" s="124">
        <f t="shared" ref="O11:O42" si="2">H11/G11</f>
        <v>1</v>
      </c>
      <c r="P11" s="23">
        <f t="shared" ref="P11:P42" si="3">IF(ISNUMBER(F11),10,20)</f>
        <v>10</v>
      </c>
      <c r="Q11" s="23">
        <f t="shared" ref="Q11:Q42" si="4">IF(AND(J11&gt;$J$2,L11&gt;$J$4),2,(IF(J11&gt;$J$3,1,0)))</f>
        <v>0</v>
      </c>
      <c r="R11" s="23">
        <f t="shared" ref="R11:R42" si="5">P11+Q11</f>
        <v>10</v>
      </c>
      <c r="S11" s="23">
        <f>VLOOKUP(E11,$AC$2:$AE$12,3,TRUE)</f>
        <v>4</v>
      </c>
      <c r="T11" s="23">
        <f>VLOOKUP(F11,$AC$2:$AE$12,3,TRUE)</f>
        <v>8</v>
      </c>
      <c r="U11" s="271">
        <v>39063.498518518521</v>
      </c>
      <c r="V11" s="271">
        <v>40494.993206018517</v>
      </c>
      <c r="W11" s="266">
        <f>V11-U11</f>
        <v>1431.4946874999951</v>
      </c>
      <c r="X11" s="21">
        <f>W11/365</f>
        <v>3.9219032534246439</v>
      </c>
      <c r="Y11" s="266">
        <f>TRUNC(X11)</f>
        <v>3</v>
      </c>
      <c r="Z11" s="148">
        <f ca="1">X11/$Z$3</f>
        <v>0.41843544681205941</v>
      </c>
      <c r="AA11" s="331">
        <f>LOOKUP(R11,$AA$2:$AB$7)</f>
        <v>5</v>
      </c>
      <c r="AC11" s="134">
        <v>81</v>
      </c>
      <c r="AD11" s="134">
        <v>95</v>
      </c>
      <c r="AE11" s="134">
        <v>9</v>
      </c>
      <c r="AG11" s="135">
        <f t="shared" si="1"/>
        <v>15</v>
      </c>
    </row>
    <row r="12" spans="1:33">
      <c r="A12" s="262">
        <v>40105.493622685186</v>
      </c>
      <c r="B12" s="262">
        <v>40712.875393518516</v>
      </c>
      <c r="C12" s="19" t="s">
        <v>615</v>
      </c>
      <c r="D12" s="19">
        <v>18</v>
      </c>
      <c r="E12" s="19">
        <v>56</v>
      </c>
      <c r="F12" s="19">
        <v>73</v>
      </c>
      <c r="G12" s="20">
        <v>3</v>
      </c>
      <c r="H12" s="20">
        <v>3</v>
      </c>
      <c r="I12" s="104">
        <v>3</v>
      </c>
      <c r="J12" s="100">
        <v>0</v>
      </c>
      <c r="K12" s="101">
        <v>0</v>
      </c>
      <c r="L12" s="102">
        <v>0</v>
      </c>
      <c r="M12" s="103">
        <v>0</v>
      </c>
      <c r="N12" s="104"/>
      <c r="O12" s="124">
        <f t="shared" si="2"/>
        <v>1</v>
      </c>
      <c r="P12" s="23">
        <f t="shared" si="3"/>
        <v>10</v>
      </c>
      <c r="Q12" s="23">
        <f t="shared" si="4"/>
        <v>0</v>
      </c>
      <c r="R12" s="23">
        <f t="shared" si="5"/>
        <v>10</v>
      </c>
      <c r="S12" s="23">
        <f t="shared" ref="S12:S42" si="6">VLOOKUP(E12,$AC$2:$AE$12,3,TRUE)</f>
        <v>6</v>
      </c>
      <c r="T12" s="23">
        <f t="shared" ref="T12:T19" si="7">VLOOKUP(F12,$AC$2:$AE$12,3,TRUE)</f>
        <v>8</v>
      </c>
      <c r="U12" s="271">
        <v>40105.493622685186</v>
      </c>
      <c r="V12" s="271">
        <v>40712.875393518516</v>
      </c>
      <c r="W12" s="266">
        <f t="shared" ref="W12:W42" si="8">V12-U12</f>
        <v>607.38177083332994</v>
      </c>
      <c r="X12" s="21">
        <f t="shared" ref="X12:X42" si="9">W12/365</f>
        <v>1.6640596461187123</v>
      </c>
      <c r="Y12" s="266">
        <f t="shared" ref="Y12:Y42" si="10">TRUNC(X12)</f>
        <v>1</v>
      </c>
      <c r="Z12" s="148">
        <f t="shared" ref="Z12:Z42" ca="1" si="11">X12/$Z$3</f>
        <v>0.17754174352403607</v>
      </c>
      <c r="AA12" s="331">
        <f t="shared" ref="AA12:AA42" si="12">LOOKUP(R12,$AA$2:$AB$7)</f>
        <v>5</v>
      </c>
      <c r="AC12" s="134">
        <v>96</v>
      </c>
      <c r="AD12" s="134">
        <v>97</v>
      </c>
      <c r="AE12" s="134">
        <v>10</v>
      </c>
      <c r="AG12" s="140">
        <f t="shared" si="1"/>
        <v>2</v>
      </c>
    </row>
    <row r="13" spans="1:33">
      <c r="A13" s="262">
        <v>38817.393923611111</v>
      </c>
      <c r="B13" s="262">
        <v>40738.951863425929</v>
      </c>
      <c r="C13" s="19" t="s">
        <v>616</v>
      </c>
      <c r="D13" s="19">
        <v>57</v>
      </c>
      <c r="E13" s="19">
        <v>19</v>
      </c>
      <c r="F13" s="19">
        <v>75</v>
      </c>
      <c r="G13" s="20">
        <v>4</v>
      </c>
      <c r="H13" s="20">
        <v>4</v>
      </c>
      <c r="I13" s="104">
        <v>4</v>
      </c>
      <c r="J13" s="100">
        <v>0</v>
      </c>
      <c r="K13" s="101">
        <v>0</v>
      </c>
      <c r="L13" s="102">
        <v>0</v>
      </c>
      <c r="M13" s="103">
        <v>0</v>
      </c>
      <c r="N13" s="104"/>
      <c r="O13" s="124">
        <f t="shared" si="2"/>
        <v>1</v>
      </c>
      <c r="P13" s="23">
        <f t="shared" si="3"/>
        <v>10</v>
      </c>
      <c r="Q13" s="23">
        <f t="shared" si="4"/>
        <v>0</v>
      </c>
      <c r="R13" s="23">
        <f t="shared" si="5"/>
        <v>10</v>
      </c>
      <c r="S13" s="23">
        <f t="shared" si="6"/>
        <v>3</v>
      </c>
      <c r="T13" s="23">
        <f t="shared" si="7"/>
        <v>8</v>
      </c>
      <c r="U13" s="271">
        <v>38817.393923611111</v>
      </c>
      <c r="V13" s="271">
        <v>40738.951863425929</v>
      </c>
      <c r="W13" s="266">
        <f t="shared" si="8"/>
        <v>1921.5579398148184</v>
      </c>
      <c r="X13" s="21">
        <f t="shared" si="9"/>
        <v>5.2645423008625158</v>
      </c>
      <c r="Y13" s="266">
        <f t="shared" si="10"/>
        <v>5</v>
      </c>
      <c r="Z13" s="148">
        <f t="shared" ca="1" si="11"/>
        <v>0.56168420472861635</v>
      </c>
      <c r="AA13" s="331">
        <f t="shared" si="12"/>
        <v>5</v>
      </c>
      <c r="AG13" s="142">
        <f>AVERAGE(AG2:AG12)</f>
        <v>8.9090909090909083</v>
      </c>
    </row>
    <row r="14" spans="1:33">
      <c r="A14" s="262">
        <v>39015.435497685183</v>
      </c>
      <c r="B14" s="262">
        <v>40563.961030092592</v>
      </c>
      <c r="C14" s="19" t="s">
        <v>617</v>
      </c>
      <c r="D14" s="19">
        <v>49</v>
      </c>
      <c r="E14" s="19">
        <v>22</v>
      </c>
      <c r="F14" s="19">
        <v>70</v>
      </c>
      <c r="G14" s="20">
        <v>2</v>
      </c>
      <c r="H14" s="20">
        <v>2</v>
      </c>
      <c r="I14" s="104">
        <v>2</v>
      </c>
      <c r="J14" s="100">
        <v>0</v>
      </c>
      <c r="K14" s="101">
        <v>0</v>
      </c>
      <c r="L14" s="102">
        <v>0</v>
      </c>
      <c r="M14" s="103">
        <v>0</v>
      </c>
      <c r="N14" s="104"/>
      <c r="O14" s="124">
        <f t="shared" si="2"/>
        <v>1</v>
      </c>
      <c r="P14" s="23">
        <f t="shared" si="3"/>
        <v>10</v>
      </c>
      <c r="Q14" s="23">
        <f t="shared" si="4"/>
        <v>0</v>
      </c>
      <c r="R14" s="23">
        <f t="shared" si="5"/>
        <v>10</v>
      </c>
      <c r="S14" s="23">
        <f t="shared" si="6"/>
        <v>3</v>
      </c>
      <c r="T14" s="23">
        <f t="shared" si="7"/>
        <v>8</v>
      </c>
      <c r="U14" s="271">
        <v>39015.435497685183</v>
      </c>
      <c r="V14" s="271">
        <v>40563.961030092592</v>
      </c>
      <c r="W14" s="266">
        <f t="shared" si="8"/>
        <v>1548.5255324074096</v>
      </c>
      <c r="X14" s="21">
        <f t="shared" si="9"/>
        <v>4.2425357052257802</v>
      </c>
      <c r="Y14" s="266">
        <f t="shared" si="10"/>
        <v>4</v>
      </c>
      <c r="Z14" s="148">
        <f t="shared" ca="1" si="11"/>
        <v>0.45264434350391464</v>
      </c>
      <c r="AA14" s="331">
        <f t="shared" si="12"/>
        <v>5</v>
      </c>
    </row>
    <row r="15" spans="1:33">
      <c r="A15" s="262">
        <v>39015.435497685183</v>
      </c>
      <c r="B15" s="262">
        <v>40563.961030092592</v>
      </c>
      <c r="C15" s="19" t="s">
        <v>618</v>
      </c>
      <c r="D15" s="19">
        <v>49</v>
      </c>
      <c r="E15" s="19">
        <v>22</v>
      </c>
      <c r="F15" s="19">
        <v>70</v>
      </c>
      <c r="G15" s="20">
        <v>2</v>
      </c>
      <c r="H15" s="20">
        <v>2</v>
      </c>
      <c r="I15" s="104">
        <v>2</v>
      </c>
      <c r="J15" s="100">
        <v>0</v>
      </c>
      <c r="K15" s="101">
        <v>0</v>
      </c>
      <c r="L15" s="102">
        <v>0</v>
      </c>
      <c r="M15" s="103">
        <v>0</v>
      </c>
      <c r="N15" s="104"/>
      <c r="O15" s="124">
        <f t="shared" si="2"/>
        <v>1</v>
      </c>
      <c r="P15" s="23">
        <f t="shared" si="3"/>
        <v>10</v>
      </c>
      <c r="Q15" s="23">
        <f t="shared" si="4"/>
        <v>0</v>
      </c>
      <c r="R15" s="23">
        <f t="shared" si="5"/>
        <v>10</v>
      </c>
      <c r="S15" s="23">
        <f t="shared" si="6"/>
        <v>3</v>
      </c>
      <c r="T15" s="23">
        <f t="shared" si="7"/>
        <v>8</v>
      </c>
      <c r="U15" s="271">
        <v>39015.435497685183</v>
      </c>
      <c r="V15" s="271">
        <v>40563.961030092592</v>
      </c>
      <c r="W15" s="266">
        <f t="shared" si="8"/>
        <v>1548.5255324074096</v>
      </c>
      <c r="X15" s="21">
        <f t="shared" si="9"/>
        <v>4.2425357052257802</v>
      </c>
      <c r="Y15" s="266">
        <f t="shared" si="10"/>
        <v>4</v>
      </c>
      <c r="Z15" s="148">
        <f t="shared" ca="1" si="11"/>
        <v>0.45264434350391464</v>
      </c>
      <c r="AA15" s="331">
        <f t="shared" si="12"/>
        <v>5</v>
      </c>
    </row>
    <row r="16" spans="1:33">
      <c r="A16" s="262">
        <v>39015.435497685183</v>
      </c>
      <c r="B16" s="262">
        <v>40563.961030092592</v>
      </c>
      <c r="C16" t="s">
        <v>619</v>
      </c>
      <c r="D16">
        <v>49</v>
      </c>
      <c r="E16">
        <v>22</v>
      </c>
      <c r="F16">
        <v>70</v>
      </c>
      <c r="G16" s="1">
        <v>3</v>
      </c>
      <c r="H16" s="1">
        <v>3</v>
      </c>
      <c r="I16" s="87">
        <v>3</v>
      </c>
      <c r="J16" s="105">
        <v>1</v>
      </c>
      <c r="K16" s="106">
        <v>1</v>
      </c>
      <c r="L16" s="107">
        <v>2.0408163265306121E-2</v>
      </c>
      <c r="M16" s="108">
        <v>2.0408163265306121E-2</v>
      </c>
      <c r="N16" s="109">
        <v>1</v>
      </c>
      <c r="O16" s="125">
        <f t="shared" si="2"/>
        <v>1</v>
      </c>
      <c r="P16" s="46">
        <f t="shared" si="3"/>
        <v>10</v>
      </c>
      <c r="Q16" s="46">
        <f t="shared" si="4"/>
        <v>1</v>
      </c>
      <c r="R16" s="46">
        <f t="shared" si="5"/>
        <v>11</v>
      </c>
      <c r="S16" s="46">
        <f t="shared" si="6"/>
        <v>3</v>
      </c>
      <c r="T16" s="46">
        <f t="shared" si="7"/>
        <v>8</v>
      </c>
      <c r="U16" s="259">
        <v>39015.435497685183</v>
      </c>
      <c r="V16" s="259">
        <v>40563.961030092592</v>
      </c>
      <c r="W16" s="131">
        <f t="shared" si="8"/>
        <v>1548.5255324074096</v>
      </c>
      <c r="X16" s="4">
        <f t="shared" si="9"/>
        <v>4.2425357052257802</v>
      </c>
      <c r="Y16" s="131">
        <f t="shared" si="10"/>
        <v>4</v>
      </c>
      <c r="Z16" s="148">
        <f t="shared" ca="1" si="11"/>
        <v>0.45264434350391464</v>
      </c>
      <c r="AA16" s="331">
        <f t="shared" si="12"/>
        <v>4</v>
      </c>
    </row>
    <row r="17" spans="1:27">
      <c r="A17" s="262">
        <v>40075.874606481484</v>
      </c>
      <c r="B17" s="262">
        <v>40712.875393518516</v>
      </c>
      <c r="C17" t="s">
        <v>620</v>
      </c>
      <c r="D17">
        <v>20</v>
      </c>
      <c r="E17">
        <v>54</v>
      </c>
      <c r="F17">
        <v>73</v>
      </c>
      <c r="G17" s="1">
        <v>6</v>
      </c>
      <c r="H17" s="1">
        <v>5</v>
      </c>
      <c r="I17" s="87">
        <v>5.0999999999999996</v>
      </c>
      <c r="J17" s="105">
        <v>3</v>
      </c>
      <c r="K17" s="106">
        <v>2</v>
      </c>
      <c r="L17" s="107">
        <v>0.15</v>
      </c>
      <c r="M17" s="108">
        <v>0.1</v>
      </c>
      <c r="N17" s="109">
        <v>1.5</v>
      </c>
      <c r="O17" s="125">
        <f t="shared" si="2"/>
        <v>0.83333333333333337</v>
      </c>
      <c r="P17" s="46">
        <f t="shared" si="3"/>
        <v>10</v>
      </c>
      <c r="Q17" s="46">
        <f t="shared" si="4"/>
        <v>1</v>
      </c>
      <c r="R17" s="46">
        <f t="shared" si="5"/>
        <v>11</v>
      </c>
      <c r="S17" s="46">
        <f t="shared" si="6"/>
        <v>6</v>
      </c>
      <c r="T17" s="46">
        <f t="shared" si="7"/>
        <v>8</v>
      </c>
      <c r="U17" s="259">
        <v>40075.874606481484</v>
      </c>
      <c r="V17" s="259">
        <v>40712.875393518516</v>
      </c>
      <c r="W17" s="131">
        <f t="shared" si="8"/>
        <v>637.00078703703184</v>
      </c>
      <c r="X17" s="4">
        <f t="shared" si="9"/>
        <v>1.7452076357178954</v>
      </c>
      <c r="Y17" s="131">
        <f t="shared" si="10"/>
        <v>1</v>
      </c>
      <c r="Z17" s="148">
        <f t="shared" ca="1" si="11"/>
        <v>0.18619957955203717</v>
      </c>
      <c r="AA17" s="331">
        <f t="shared" si="12"/>
        <v>4</v>
      </c>
    </row>
    <row r="18" spans="1:27">
      <c r="A18" s="262">
        <v>38629.502314814818</v>
      </c>
      <c r="B18" s="262">
        <v>40563.691134259258</v>
      </c>
      <c r="C18" s="24" t="s">
        <v>621</v>
      </c>
      <c r="D18" s="24">
        <v>56</v>
      </c>
      <c r="E18" s="24">
        <v>14</v>
      </c>
      <c r="F18" s="24">
        <v>69</v>
      </c>
      <c r="G18" s="25">
        <v>17</v>
      </c>
      <c r="H18" s="25">
        <v>21</v>
      </c>
      <c r="I18" s="115">
        <v>20.767856999999999</v>
      </c>
      <c r="J18" s="111">
        <v>11</v>
      </c>
      <c r="K18" s="112">
        <v>7</v>
      </c>
      <c r="L18" s="113">
        <v>0.19642857142857142</v>
      </c>
      <c r="M18" s="114">
        <v>0.125</v>
      </c>
      <c r="N18" s="115">
        <v>1.5714285714285714</v>
      </c>
      <c r="O18" s="126">
        <f t="shared" si="2"/>
        <v>1.2352941176470589</v>
      </c>
      <c r="P18" s="28">
        <f t="shared" si="3"/>
        <v>10</v>
      </c>
      <c r="Q18" s="28">
        <f t="shared" si="4"/>
        <v>2</v>
      </c>
      <c r="R18" s="28">
        <f t="shared" si="5"/>
        <v>12</v>
      </c>
      <c r="S18" s="28">
        <f t="shared" si="6"/>
        <v>2</v>
      </c>
      <c r="T18" s="28">
        <f t="shared" si="7"/>
        <v>8</v>
      </c>
      <c r="U18" s="270">
        <v>38629.502314814818</v>
      </c>
      <c r="V18" s="270">
        <v>40563.691134259258</v>
      </c>
      <c r="W18" s="268">
        <f t="shared" si="8"/>
        <v>1934.18881944444</v>
      </c>
      <c r="X18" s="26">
        <f t="shared" si="9"/>
        <v>5.2991474505327121</v>
      </c>
      <c r="Y18" s="268">
        <f t="shared" si="10"/>
        <v>5</v>
      </c>
      <c r="Z18" s="148">
        <f t="shared" ca="1" si="11"/>
        <v>0.56537629510631815</v>
      </c>
      <c r="AA18" s="331">
        <f t="shared" si="12"/>
        <v>3</v>
      </c>
    </row>
    <row r="19" spans="1:27">
      <c r="A19" s="262">
        <v>37897.62164351852</v>
      </c>
      <c r="B19" s="262">
        <v>40717.916875000003</v>
      </c>
      <c r="C19" s="24" t="s">
        <v>622</v>
      </c>
      <c r="D19" s="24">
        <v>75</v>
      </c>
      <c r="E19" s="24">
        <v>0</v>
      </c>
      <c r="F19" s="24">
        <v>74</v>
      </c>
      <c r="G19" s="25">
        <v>4</v>
      </c>
      <c r="H19" s="25">
        <v>5</v>
      </c>
      <c r="I19" s="115">
        <v>4.5999999999999996</v>
      </c>
      <c r="J19" s="111">
        <v>20</v>
      </c>
      <c r="K19" s="112">
        <v>6</v>
      </c>
      <c r="L19" s="113">
        <v>0.26666666666666666</v>
      </c>
      <c r="M19" s="114">
        <v>0.08</v>
      </c>
      <c r="N19" s="115">
        <v>3.3333333333333335</v>
      </c>
      <c r="O19" s="126">
        <f t="shared" si="2"/>
        <v>1.25</v>
      </c>
      <c r="P19" s="28">
        <f t="shared" si="3"/>
        <v>10</v>
      </c>
      <c r="Q19" s="28">
        <f t="shared" si="4"/>
        <v>2</v>
      </c>
      <c r="R19" s="28">
        <f t="shared" si="5"/>
        <v>12</v>
      </c>
      <c r="S19" s="28">
        <f t="shared" si="6"/>
        <v>0</v>
      </c>
      <c r="T19" s="28">
        <f t="shared" si="7"/>
        <v>8</v>
      </c>
      <c r="U19" s="270">
        <v>37897.62164351852</v>
      </c>
      <c r="V19" s="270">
        <v>40717.916875000003</v>
      </c>
      <c r="W19" s="268">
        <f t="shared" si="8"/>
        <v>2820.2952314814829</v>
      </c>
      <c r="X19" s="26">
        <f t="shared" si="9"/>
        <v>7.7268362506342001</v>
      </c>
      <c r="Y19" s="268">
        <f t="shared" si="10"/>
        <v>7</v>
      </c>
      <c r="Z19" s="148">
        <f t="shared" ca="1" si="11"/>
        <v>0.82439111065641235</v>
      </c>
      <c r="AA19" s="331">
        <f t="shared" si="12"/>
        <v>3</v>
      </c>
    </row>
    <row r="20" spans="1:27">
      <c r="A20" s="262">
        <v>41119.380277777775</v>
      </c>
      <c r="B20" s="262">
        <v>41318.686226851853</v>
      </c>
      <c r="C20" s="19" t="s">
        <v>623</v>
      </c>
      <c r="D20" s="19">
        <v>10</v>
      </c>
      <c r="E20" s="19">
        <v>89</v>
      </c>
      <c r="F20" s="19" t="s">
        <v>46</v>
      </c>
      <c r="G20" s="20">
        <v>26</v>
      </c>
      <c r="H20" s="20">
        <v>26</v>
      </c>
      <c r="I20" s="104">
        <v>26</v>
      </c>
      <c r="J20" s="100">
        <v>0</v>
      </c>
      <c r="K20" s="101">
        <v>0</v>
      </c>
      <c r="L20" s="102">
        <v>0</v>
      </c>
      <c r="M20" s="103">
        <v>0</v>
      </c>
      <c r="N20" s="104"/>
      <c r="O20" s="124">
        <f t="shared" si="2"/>
        <v>1</v>
      </c>
      <c r="P20" s="23">
        <f t="shared" si="3"/>
        <v>20</v>
      </c>
      <c r="Q20" s="23">
        <f t="shared" si="4"/>
        <v>0</v>
      </c>
      <c r="R20" s="23">
        <f t="shared" si="5"/>
        <v>20</v>
      </c>
      <c r="S20" s="23">
        <f t="shared" si="6"/>
        <v>9</v>
      </c>
      <c r="T20" s="19"/>
      <c r="U20" s="271">
        <v>41119.380277777775</v>
      </c>
      <c r="V20" s="271">
        <v>41318.686226851853</v>
      </c>
      <c r="W20" s="266">
        <f t="shared" si="8"/>
        <v>199.30594907407794</v>
      </c>
      <c r="X20" s="21">
        <f t="shared" si="9"/>
        <v>0.54604369609336423</v>
      </c>
      <c r="Y20" s="266">
        <f t="shared" si="10"/>
        <v>0</v>
      </c>
      <c r="Z20" s="148">
        <f t="shared" ca="1" si="11"/>
        <v>5.8258458505885062E-2</v>
      </c>
      <c r="AA20" s="331">
        <f t="shared" si="12"/>
        <v>2</v>
      </c>
    </row>
    <row r="21" spans="1:27">
      <c r="A21" s="262">
        <v>41119.380277777775</v>
      </c>
      <c r="B21" s="262">
        <v>41318.686226851853</v>
      </c>
      <c r="C21" s="19" t="s">
        <v>624</v>
      </c>
      <c r="D21" s="19">
        <v>10</v>
      </c>
      <c r="E21" s="19">
        <v>89</v>
      </c>
      <c r="F21" s="19" t="s">
        <v>46</v>
      </c>
      <c r="G21" s="20">
        <v>5</v>
      </c>
      <c r="H21" s="20">
        <v>5</v>
      </c>
      <c r="I21" s="104">
        <v>5</v>
      </c>
      <c r="J21" s="100">
        <v>0</v>
      </c>
      <c r="K21" s="101">
        <v>0</v>
      </c>
      <c r="L21" s="102">
        <v>0</v>
      </c>
      <c r="M21" s="103">
        <v>0</v>
      </c>
      <c r="N21" s="104"/>
      <c r="O21" s="124">
        <f t="shared" si="2"/>
        <v>1</v>
      </c>
      <c r="P21" s="23">
        <f t="shared" si="3"/>
        <v>20</v>
      </c>
      <c r="Q21" s="23">
        <f t="shared" si="4"/>
        <v>0</v>
      </c>
      <c r="R21" s="23">
        <f t="shared" si="5"/>
        <v>20</v>
      </c>
      <c r="S21" s="23">
        <f t="shared" si="6"/>
        <v>9</v>
      </c>
      <c r="T21" s="19"/>
      <c r="U21" s="271">
        <v>41119.380277777775</v>
      </c>
      <c r="V21" s="271">
        <v>41318.686226851853</v>
      </c>
      <c r="W21" s="266">
        <f t="shared" si="8"/>
        <v>199.30594907407794</v>
      </c>
      <c r="X21" s="21">
        <f t="shared" si="9"/>
        <v>0.54604369609336423</v>
      </c>
      <c r="Y21" s="266">
        <f t="shared" si="10"/>
        <v>0</v>
      </c>
      <c r="Z21" s="148">
        <f t="shared" ca="1" si="11"/>
        <v>5.8258458505885062E-2</v>
      </c>
      <c r="AA21" s="331">
        <f t="shared" si="12"/>
        <v>2</v>
      </c>
    </row>
    <row r="22" spans="1:27">
      <c r="A22" s="262">
        <v>40938.552719907406</v>
      </c>
      <c r="B22" s="262">
        <v>41318.686226851853</v>
      </c>
      <c r="C22" s="19" t="s">
        <v>625</v>
      </c>
      <c r="D22" s="19">
        <v>17</v>
      </c>
      <c r="E22" s="19">
        <v>82</v>
      </c>
      <c r="F22" s="19" t="s">
        <v>46</v>
      </c>
      <c r="G22" s="20">
        <v>5</v>
      </c>
      <c r="H22" s="20">
        <v>5</v>
      </c>
      <c r="I22" s="104">
        <v>5</v>
      </c>
      <c r="J22" s="100">
        <v>0</v>
      </c>
      <c r="K22" s="101">
        <v>0</v>
      </c>
      <c r="L22" s="102">
        <v>0</v>
      </c>
      <c r="M22" s="103">
        <v>0</v>
      </c>
      <c r="N22" s="104"/>
      <c r="O22" s="124">
        <f t="shared" si="2"/>
        <v>1</v>
      </c>
      <c r="P22" s="23">
        <f t="shared" si="3"/>
        <v>20</v>
      </c>
      <c r="Q22" s="23">
        <f t="shared" si="4"/>
        <v>0</v>
      </c>
      <c r="R22" s="23">
        <f t="shared" si="5"/>
        <v>20</v>
      </c>
      <c r="S22" s="23">
        <f t="shared" si="6"/>
        <v>9</v>
      </c>
      <c r="T22" s="19"/>
      <c r="U22" s="271">
        <v>40938.552719907406</v>
      </c>
      <c r="V22" s="271">
        <v>41318.686226851853</v>
      </c>
      <c r="W22" s="266">
        <f t="shared" si="8"/>
        <v>380.13350694444671</v>
      </c>
      <c r="X22" s="21">
        <f t="shared" si="9"/>
        <v>1.0414616628614979</v>
      </c>
      <c r="Y22" s="266">
        <f t="shared" si="10"/>
        <v>1</v>
      </c>
      <c r="Z22" s="148">
        <f t="shared" ca="1" si="11"/>
        <v>0.11111555999158063</v>
      </c>
      <c r="AA22" s="331">
        <f t="shared" si="12"/>
        <v>2</v>
      </c>
    </row>
    <row r="23" spans="1:27">
      <c r="A23" s="262">
        <v>41093.820567129631</v>
      </c>
      <c r="B23" s="262">
        <v>41318.686226851853</v>
      </c>
      <c r="C23" s="19" t="s">
        <v>626</v>
      </c>
      <c r="D23" s="19">
        <v>12</v>
      </c>
      <c r="E23" s="19">
        <v>87</v>
      </c>
      <c r="F23" s="19" t="s">
        <v>46</v>
      </c>
      <c r="G23" s="20">
        <v>28</v>
      </c>
      <c r="H23" s="20">
        <v>28</v>
      </c>
      <c r="I23" s="104">
        <v>28</v>
      </c>
      <c r="J23" s="100">
        <v>0</v>
      </c>
      <c r="K23" s="101">
        <v>0</v>
      </c>
      <c r="L23" s="102">
        <v>0</v>
      </c>
      <c r="M23" s="103">
        <v>0</v>
      </c>
      <c r="N23" s="104"/>
      <c r="O23" s="124">
        <f t="shared" si="2"/>
        <v>1</v>
      </c>
      <c r="P23" s="23">
        <f t="shared" si="3"/>
        <v>20</v>
      </c>
      <c r="Q23" s="23">
        <f t="shared" si="4"/>
        <v>0</v>
      </c>
      <c r="R23" s="23">
        <f t="shared" si="5"/>
        <v>20</v>
      </c>
      <c r="S23" s="23">
        <f t="shared" si="6"/>
        <v>9</v>
      </c>
      <c r="T23" s="19"/>
      <c r="U23" s="271">
        <v>41093.820567129631</v>
      </c>
      <c r="V23" s="271">
        <v>41318.686226851853</v>
      </c>
      <c r="W23" s="266">
        <f t="shared" si="8"/>
        <v>224.86565972222161</v>
      </c>
      <c r="X23" s="21">
        <f t="shared" si="9"/>
        <v>0.61607030060882628</v>
      </c>
      <c r="Y23" s="266">
        <f t="shared" si="10"/>
        <v>0</v>
      </c>
      <c r="Z23" s="148">
        <f t="shared" ca="1" si="11"/>
        <v>6.57297324399303E-2</v>
      </c>
      <c r="AA23" s="331">
        <f t="shared" si="12"/>
        <v>2</v>
      </c>
    </row>
    <row r="24" spans="1:27">
      <c r="A24" s="262">
        <v>41093.820567129631</v>
      </c>
      <c r="B24" s="262">
        <v>41318.686226851853</v>
      </c>
      <c r="C24" s="19" t="s">
        <v>627</v>
      </c>
      <c r="D24" s="19">
        <v>12</v>
      </c>
      <c r="E24" s="19">
        <v>87</v>
      </c>
      <c r="F24" s="19" t="s">
        <v>46</v>
      </c>
      <c r="G24" s="20">
        <v>16</v>
      </c>
      <c r="H24" s="20">
        <v>16</v>
      </c>
      <c r="I24" s="104">
        <v>16</v>
      </c>
      <c r="J24" s="100">
        <v>0</v>
      </c>
      <c r="K24" s="101">
        <v>0</v>
      </c>
      <c r="L24" s="102">
        <v>0</v>
      </c>
      <c r="M24" s="103">
        <v>0</v>
      </c>
      <c r="N24" s="104"/>
      <c r="O24" s="124">
        <f t="shared" si="2"/>
        <v>1</v>
      </c>
      <c r="P24" s="23">
        <f t="shared" si="3"/>
        <v>20</v>
      </c>
      <c r="Q24" s="23">
        <f t="shared" si="4"/>
        <v>0</v>
      </c>
      <c r="R24" s="23">
        <f t="shared" si="5"/>
        <v>20</v>
      </c>
      <c r="S24" s="23">
        <f t="shared" si="6"/>
        <v>9</v>
      </c>
      <c r="T24" s="19"/>
      <c r="U24" s="271">
        <v>41093.820567129631</v>
      </c>
      <c r="V24" s="271">
        <v>41318.686226851853</v>
      </c>
      <c r="W24" s="266">
        <f t="shared" si="8"/>
        <v>224.86565972222161</v>
      </c>
      <c r="X24" s="21">
        <f t="shared" si="9"/>
        <v>0.61607030060882628</v>
      </c>
      <c r="Y24" s="266">
        <f t="shared" si="10"/>
        <v>0</v>
      </c>
      <c r="Z24" s="148">
        <f t="shared" ca="1" si="11"/>
        <v>6.57297324399303E-2</v>
      </c>
      <c r="AA24" s="331">
        <f t="shared" si="12"/>
        <v>2</v>
      </c>
    </row>
    <row r="25" spans="1:27">
      <c r="A25" s="262">
        <v>38206.894201388888</v>
      </c>
      <c r="B25" s="262">
        <v>41318.686226851853</v>
      </c>
      <c r="C25" s="19" t="s">
        <v>628</v>
      </c>
      <c r="D25" s="19">
        <v>92</v>
      </c>
      <c r="E25" s="19">
        <v>7</v>
      </c>
      <c r="F25" s="19" t="s">
        <v>46</v>
      </c>
      <c r="G25" s="20">
        <v>7</v>
      </c>
      <c r="H25" s="20">
        <v>7</v>
      </c>
      <c r="I25" s="104">
        <v>7</v>
      </c>
      <c r="J25" s="100">
        <v>0</v>
      </c>
      <c r="K25" s="101">
        <v>0</v>
      </c>
      <c r="L25" s="102">
        <v>0</v>
      </c>
      <c r="M25" s="103">
        <v>0</v>
      </c>
      <c r="N25" s="104"/>
      <c r="O25" s="124">
        <f t="shared" si="2"/>
        <v>1</v>
      </c>
      <c r="P25" s="23">
        <f t="shared" si="3"/>
        <v>20</v>
      </c>
      <c r="Q25" s="23">
        <f t="shared" si="4"/>
        <v>0</v>
      </c>
      <c r="R25" s="23">
        <f t="shared" si="5"/>
        <v>20</v>
      </c>
      <c r="S25" s="23">
        <f t="shared" si="6"/>
        <v>1</v>
      </c>
      <c r="T25" s="19"/>
      <c r="U25" s="271">
        <v>38206.894201388888</v>
      </c>
      <c r="V25" s="271">
        <v>41318.686226851853</v>
      </c>
      <c r="W25" s="266">
        <f t="shared" si="8"/>
        <v>3111.7920254629644</v>
      </c>
      <c r="X25" s="21">
        <f t="shared" si="9"/>
        <v>8.5254576040081211</v>
      </c>
      <c r="Y25" s="266">
        <f t="shared" si="10"/>
        <v>8</v>
      </c>
      <c r="Z25" s="148">
        <f t="shared" ca="1" si="11"/>
        <v>0.90959756814382398</v>
      </c>
      <c r="AA25" s="331">
        <f t="shared" si="12"/>
        <v>2</v>
      </c>
    </row>
    <row r="26" spans="1:27">
      <c r="A26" s="262">
        <v>40466.534618055557</v>
      </c>
      <c r="B26" s="262">
        <v>41318.686226851853</v>
      </c>
      <c r="C26" s="19" t="s">
        <v>629</v>
      </c>
      <c r="D26" s="19">
        <v>36</v>
      </c>
      <c r="E26" s="19">
        <v>63</v>
      </c>
      <c r="F26" s="19" t="s">
        <v>46</v>
      </c>
      <c r="G26" s="20">
        <v>11</v>
      </c>
      <c r="H26" s="20">
        <v>11</v>
      </c>
      <c r="I26" s="104">
        <v>11</v>
      </c>
      <c r="J26" s="100">
        <v>0</v>
      </c>
      <c r="K26" s="101">
        <v>0</v>
      </c>
      <c r="L26" s="102">
        <v>0</v>
      </c>
      <c r="M26" s="103">
        <v>0</v>
      </c>
      <c r="N26" s="104"/>
      <c r="O26" s="124">
        <f t="shared" si="2"/>
        <v>1</v>
      </c>
      <c r="P26" s="23">
        <f t="shared" si="3"/>
        <v>20</v>
      </c>
      <c r="Q26" s="23">
        <f t="shared" si="4"/>
        <v>0</v>
      </c>
      <c r="R26" s="23">
        <f t="shared" si="5"/>
        <v>20</v>
      </c>
      <c r="S26" s="23">
        <f t="shared" si="6"/>
        <v>7</v>
      </c>
      <c r="T26" s="19"/>
      <c r="U26" s="271">
        <v>40466.534618055557</v>
      </c>
      <c r="V26" s="271">
        <v>41318.686226851853</v>
      </c>
      <c r="W26" s="266">
        <f t="shared" si="8"/>
        <v>852.15160879629548</v>
      </c>
      <c r="X26" s="21">
        <f t="shared" si="9"/>
        <v>2.3346619419076586</v>
      </c>
      <c r="Y26" s="266">
        <f t="shared" si="10"/>
        <v>2</v>
      </c>
      <c r="Z26" s="148">
        <f t="shared" ca="1" si="11"/>
        <v>0.24908960004666056</v>
      </c>
      <c r="AA26" s="331">
        <f t="shared" si="12"/>
        <v>2</v>
      </c>
    </row>
    <row r="27" spans="1:27">
      <c r="A27" s="262">
        <v>38107.527002314819</v>
      </c>
      <c r="B27" s="262">
        <v>41318.686226851853</v>
      </c>
      <c r="C27" t="s">
        <v>630</v>
      </c>
      <c r="D27">
        <v>94</v>
      </c>
      <c r="E27">
        <v>5</v>
      </c>
      <c r="F27" t="s">
        <v>46</v>
      </c>
      <c r="G27" s="1">
        <v>6</v>
      </c>
      <c r="H27" s="1">
        <v>6</v>
      </c>
      <c r="I27" s="87">
        <v>6</v>
      </c>
      <c r="J27" s="105">
        <v>1</v>
      </c>
      <c r="K27" s="106">
        <v>1</v>
      </c>
      <c r="L27" s="107">
        <v>1.0638297872340425E-2</v>
      </c>
      <c r="M27" s="108">
        <v>1.0638297872340425E-2</v>
      </c>
      <c r="N27" s="109">
        <v>1</v>
      </c>
      <c r="O27" s="125">
        <f t="shared" si="2"/>
        <v>1</v>
      </c>
      <c r="P27" s="46">
        <f t="shared" si="3"/>
        <v>20</v>
      </c>
      <c r="Q27" s="46">
        <f t="shared" si="4"/>
        <v>1</v>
      </c>
      <c r="R27" s="46">
        <f t="shared" si="5"/>
        <v>21</v>
      </c>
      <c r="S27" s="46">
        <f t="shared" si="6"/>
        <v>1</v>
      </c>
      <c r="U27" s="259">
        <v>38107.527002314819</v>
      </c>
      <c r="V27" s="259">
        <v>41318.686226851853</v>
      </c>
      <c r="W27" s="131">
        <f t="shared" si="8"/>
        <v>3211.1592245370339</v>
      </c>
      <c r="X27" s="4">
        <f t="shared" si="9"/>
        <v>8.7976965055809142</v>
      </c>
      <c r="Y27" s="131">
        <f t="shared" si="10"/>
        <v>8</v>
      </c>
      <c r="Z27" s="148">
        <f t="shared" ca="1" si="11"/>
        <v>0.93864326332250148</v>
      </c>
      <c r="AA27" s="331">
        <f t="shared" si="12"/>
        <v>1</v>
      </c>
    </row>
    <row r="28" spans="1:27">
      <c r="A28" s="262">
        <v>37897.62164351852</v>
      </c>
      <c r="B28" s="262">
        <v>41318.686226851853</v>
      </c>
      <c r="C28" t="s">
        <v>631</v>
      </c>
      <c r="D28">
        <v>99</v>
      </c>
      <c r="E28">
        <v>0</v>
      </c>
      <c r="F28" t="s">
        <v>46</v>
      </c>
      <c r="G28" s="1">
        <v>7</v>
      </c>
      <c r="H28" s="1">
        <v>7</v>
      </c>
      <c r="I28" s="87">
        <v>7</v>
      </c>
      <c r="J28" s="105">
        <v>2</v>
      </c>
      <c r="K28" s="106">
        <v>1</v>
      </c>
      <c r="L28" s="107">
        <v>2.0202020202020204E-2</v>
      </c>
      <c r="M28" s="108">
        <v>1.0101010101010102E-2</v>
      </c>
      <c r="N28" s="109">
        <v>2</v>
      </c>
      <c r="O28" s="125">
        <f t="shared" si="2"/>
        <v>1</v>
      </c>
      <c r="P28" s="46">
        <f t="shared" si="3"/>
        <v>20</v>
      </c>
      <c r="Q28" s="46">
        <f t="shared" si="4"/>
        <v>1</v>
      </c>
      <c r="R28" s="46">
        <f t="shared" si="5"/>
        <v>21</v>
      </c>
      <c r="S28" s="46">
        <f t="shared" si="6"/>
        <v>0</v>
      </c>
      <c r="U28" s="259">
        <v>37897.62164351852</v>
      </c>
      <c r="V28" s="259">
        <v>41318.686226851853</v>
      </c>
      <c r="W28" s="131">
        <f t="shared" si="8"/>
        <v>3421.0645833333328</v>
      </c>
      <c r="X28" s="4">
        <f t="shared" si="9"/>
        <v>9.3727796803652961</v>
      </c>
      <c r="Y28" s="131">
        <f t="shared" si="10"/>
        <v>9</v>
      </c>
      <c r="Z28" s="148">
        <f t="shared" ca="1" si="11"/>
        <v>1</v>
      </c>
      <c r="AA28" s="331">
        <f t="shared" si="12"/>
        <v>1</v>
      </c>
    </row>
    <row r="29" spans="1:27">
      <c r="A29" s="262">
        <v>37897.62164351852</v>
      </c>
      <c r="B29" s="262">
        <v>41318.686226851853</v>
      </c>
      <c r="C29" t="s">
        <v>632</v>
      </c>
      <c r="D29">
        <v>99</v>
      </c>
      <c r="E29">
        <v>0</v>
      </c>
      <c r="F29" t="s">
        <v>46</v>
      </c>
      <c r="G29" s="1">
        <v>8</v>
      </c>
      <c r="H29" s="1">
        <v>9</v>
      </c>
      <c r="I29" s="87">
        <v>8.4040400000000002</v>
      </c>
      <c r="J29" s="105">
        <v>2</v>
      </c>
      <c r="K29" s="106">
        <v>2</v>
      </c>
      <c r="L29" s="107">
        <v>2.0202020202020204E-2</v>
      </c>
      <c r="M29" s="108">
        <v>2.0202020202020204E-2</v>
      </c>
      <c r="N29" s="109">
        <v>1</v>
      </c>
      <c r="O29" s="125">
        <f t="shared" si="2"/>
        <v>1.125</v>
      </c>
      <c r="P29" s="46">
        <f t="shared" si="3"/>
        <v>20</v>
      </c>
      <c r="Q29" s="46">
        <f t="shared" si="4"/>
        <v>1</v>
      </c>
      <c r="R29" s="46">
        <f t="shared" si="5"/>
        <v>21</v>
      </c>
      <c r="S29" s="46">
        <f t="shared" si="6"/>
        <v>0</v>
      </c>
      <c r="U29" s="259">
        <v>37897.62164351852</v>
      </c>
      <c r="V29" s="259">
        <v>41318.686226851853</v>
      </c>
      <c r="W29" s="131">
        <f t="shared" si="8"/>
        <v>3421.0645833333328</v>
      </c>
      <c r="X29" s="4">
        <f t="shared" si="9"/>
        <v>9.3727796803652961</v>
      </c>
      <c r="Y29" s="131">
        <f t="shared" si="10"/>
        <v>9</v>
      </c>
      <c r="Z29" s="148">
        <f t="shared" ca="1" si="11"/>
        <v>1</v>
      </c>
      <c r="AA29" s="331">
        <f t="shared" si="12"/>
        <v>1</v>
      </c>
    </row>
    <row r="30" spans="1:27">
      <c r="A30" s="262">
        <v>40058.663171296299</v>
      </c>
      <c r="B30" s="262">
        <v>41318.686226851853</v>
      </c>
      <c r="C30" t="s">
        <v>633</v>
      </c>
      <c r="D30">
        <v>47</v>
      </c>
      <c r="E30">
        <v>52</v>
      </c>
      <c r="F30" t="s">
        <v>46</v>
      </c>
      <c r="G30" s="1">
        <v>4</v>
      </c>
      <c r="H30" s="1">
        <v>4</v>
      </c>
      <c r="I30" s="87">
        <v>4</v>
      </c>
      <c r="J30" s="105">
        <v>1</v>
      </c>
      <c r="K30" s="106">
        <v>1</v>
      </c>
      <c r="L30" s="107">
        <v>2.1276595744680851E-2</v>
      </c>
      <c r="M30" s="108">
        <v>2.1276595744680851E-2</v>
      </c>
      <c r="N30" s="109">
        <v>1</v>
      </c>
      <c r="O30" s="125">
        <f t="shared" si="2"/>
        <v>1</v>
      </c>
      <c r="P30" s="46">
        <f t="shared" si="3"/>
        <v>20</v>
      </c>
      <c r="Q30" s="46">
        <f t="shared" si="4"/>
        <v>1</v>
      </c>
      <c r="R30" s="46">
        <f t="shared" si="5"/>
        <v>21</v>
      </c>
      <c r="S30" s="46">
        <f t="shared" si="6"/>
        <v>6</v>
      </c>
      <c r="U30" s="259">
        <v>40058.663171296299</v>
      </c>
      <c r="V30" s="259">
        <v>41318.686226851853</v>
      </c>
      <c r="W30" s="131">
        <f t="shared" si="8"/>
        <v>1260.0230555555536</v>
      </c>
      <c r="X30" s="4">
        <f t="shared" si="9"/>
        <v>3.452117960426174</v>
      </c>
      <c r="Y30" s="131">
        <f t="shared" si="10"/>
        <v>3</v>
      </c>
      <c r="Z30" s="148">
        <f t="shared" ca="1" si="11"/>
        <v>0.36831314488890565</v>
      </c>
      <c r="AA30" s="331">
        <f t="shared" si="12"/>
        <v>1</v>
      </c>
    </row>
    <row r="31" spans="1:27">
      <c r="A31" s="262">
        <v>37897.62164351852</v>
      </c>
      <c r="B31" s="262">
        <v>41318.686226851853</v>
      </c>
      <c r="C31" t="s">
        <v>634</v>
      </c>
      <c r="D31">
        <v>99</v>
      </c>
      <c r="E31">
        <v>0</v>
      </c>
      <c r="F31" t="s">
        <v>46</v>
      </c>
      <c r="G31" s="1">
        <v>7</v>
      </c>
      <c r="H31" s="1">
        <v>8</v>
      </c>
      <c r="I31" s="87">
        <v>7.5656566999999999</v>
      </c>
      <c r="J31" s="105">
        <v>3</v>
      </c>
      <c r="K31" s="106">
        <v>3</v>
      </c>
      <c r="L31" s="107">
        <v>3.0303030303030304E-2</v>
      </c>
      <c r="M31" s="108">
        <v>3.0303030303030304E-2</v>
      </c>
      <c r="N31" s="109">
        <v>1</v>
      </c>
      <c r="O31" s="125">
        <f t="shared" si="2"/>
        <v>1.1428571428571428</v>
      </c>
      <c r="P31" s="46">
        <f t="shared" si="3"/>
        <v>20</v>
      </c>
      <c r="Q31" s="46">
        <f t="shared" si="4"/>
        <v>1</v>
      </c>
      <c r="R31" s="46">
        <f t="shared" si="5"/>
        <v>21</v>
      </c>
      <c r="S31" s="46">
        <f t="shared" si="6"/>
        <v>0</v>
      </c>
      <c r="U31" s="259">
        <v>37897.62164351852</v>
      </c>
      <c r="V31" s="259">
        <v>41318.686226851853</v>
      </c>
      <c r="W31" s="131">
        <f t="shared" si="8"/>
        <v>3421.0645833333328</v>
      </c>
      <c r="X31" s="4">
        <f t="shared" si="9"/>
        <v>9.3727796803652961</v>
      </c>
      <c r="Y31" s="131">
        <f t="shared" si="10"/>
        <v>9</v>
      </c>
      <c r="Z31" s="148">
        <f t="shared" ca="1" si="11"/>
        <v>1</v>
      </c>
      <c r="AA31" s="331">
        <f t="shared" si="12"/>
        <v>1</v>
      </c>
    </row>
    <row r="32" spans="1:27">
      <c r="A32" s="262">
        <v>37897.62164351852</v>
      </c>
      <c r="B32" s="262">
        <v>41318.686226851853</v>
      </c>
      <c r="C32" t="s">
        <v>635</v>
      </c>
      <c r="D32">
        <v>99</v>
      </c>
      <c r="E32">
        <v>0</v>
      </c>
      <c r="F32" t="s">
        <v>46</v>
      </c>
      <c r="G32" s="1">
        <v>9</v>
      </c>
      <c r="H32" s="1">
        <v>10</v>
      </c>
      <c r="I32" s="87">
        <v>9.1313130000000005</v>
      </c>
      <c r="J32" s="105">
        <v>6</v>
      </c>
      <c r="K32" s="106">
        <v>4</v>
      </c>
      <c r="L32" s="107">
        <v>6.0606060606060608E-2</v>
      </c>
      <c r="M32" s="108">
        <v>4.0404040404040407E-2</v>
      </c>
      <c r="N32" s="109">
        <v>1.5</v>
      </c>
      <c r="O32" s="125">
        <f t="shared" si="2"/>
        <v>1.1111111111111112</v>
      </c>
      <c r="P32" s="46">
        <f t="shared" si="3"/>
        <v>20</v>
      </c>
      <c r="Q32" s="46">
        <f t="shared" si="4"/>
        <v>1</v>
      </c>
      <c r="R32" s="46">
        <f t="shared" si="5"/>
        <v>21</v>
      </c>
      <c r="S32" s="46">
        <f t="shared" si="6"/>
        <v>0</v>
      </c>
      <c r="U32" s="259">
        <v>37897.62164351852</v>
      </c>
      <c r="V32" s="259">
        <v>41318.686226851853</v>
      </c>
      <c r="W32" s="131">
        <f t="shared" si="8"/>
        <v>3421.0645833333328</v>
      </c>
      <c r="X32" s="4">
        <f t="shared" si="9"/>
        <v>9.3727796803652961</v>
      </c>
      <c r="Y32" s="131">
        <f t="shared" si="10"/>
        <v>9</v>
      </c>
      <c r="Z32" s="148">
        <f t="shared" ca="1" si="11"/>
        <v>1</v>
      </c>
      <c r="AA32" s="331">
        <f t="shared" si="12"/>
        <v>1</v>
      </c>
    </row>
    <row r="33" spans="1:27">
      <c r="A33" s="262">
        <v>37897.62164351852</v>
      </c>
      <c r="B33" s="262">
        <v>41318.686226851853</v>
      </c>
      <c r="C33" t="s">
        <v>636</v>
      </c>
      <c r="D33">
        <v>99</v>
      </c>
      <c r="E33">
        <v>0</v>
      </c>
      <c r="F33" t="s">
        <v>46</v>
      </c>
      <c r="G33" s="1">
        <v>5</v>
      </c>
      <c r="H33" s="1">
        <v>8</v>
      </c>
      <c r="I33" s="87">
        <v>7.7676769999999999</v>
      </c>
      <c r="J33" s="105">
        <v>7</v>
      </c>
      <c r="K33" s="106">
        <v>7</v>
      </c>
      <c r="L33" s="107">
        <v>7.0707070707070704E-2</v>
      </c>
      <c r="M33" s="108">
        <v>7.0707070707070704E-2</v>
      </c>
      <c r="N33" s="109">
        <v>1</v>
      </c>
      <c r="O33" s="125">
        <f t="shared" si="2"/>
        <v>1.6</v>
      </c>
      <c r="P33" s="46">
        <f t="shared" si="3"/>
        <v>20</v>
      </c>
      <c r="Q33" s="46">
        <f t="shared" si="4"/>
        <v>1</v>
      </c>
      <c r="R33" s="46">
        <f t="shared" si="5"/>
        <v>21</v>
      </c>
      <c r="S33" s="46">
        <f t="shared" si="6"/>
        <v>0</v>
      </c>
      <c r="U33" s="259">
        <v>37897.62164351852</v>
      </c>
      <c r="V33" s="259">
        <v>41318.686226851853</v>
      </c>
      <c r="W33" s="131">
        <f t="shared" si="8"/>
        <v>3421.0645833333328</v>
      </c>
      <c r="X33" s="4">
        <f t="shared" si="9"/>
        <v>9.3727796803652961</v>
      </c>
      <c r="Y33" s="131">
        <f t="shared" si="10"/>
        <v>9</v>
      </c>
      <c r="Z33" s="148">
        <f t="shared" ca="1" si="11"/>
        <v>1</v>
      </c>
      <c r="AA33" s="331">
        <f t="shared" si="12"/>
        <v>1</v>
      </c>
    </row>
    <row r="34" spans="1:27">
      <c r="A34" s="262">
        <v>38703.601643518516</v>
      </c>
      <c r="B34" s="262">
        <v>41318.686226851853</v>
      </c>
      <c r="C34" t="s">
        <v>637</v>
      </c>
      <c r="D34">
        <v>81</v>
      </c>
      <c r="E34">
        <v>18</v>
      </c>
      <c r="F34" t="s">
        <v>46</v>
      </c>
      <c r="G34" s="1">
        <v>11</v>
      </c>
      <c r="H34" s="1">
        <v>12</v>
      </c>
      <c r="I34" s="87">
        <v>11.987655</v>
      </c>
      <c r="J34" s="105">
        <v>6</v>
      </c>
      <c r="K34" s="106">
        <v>4</v>
      </c>
      <c r="L34" s="107">
        <v>7.407407407407407E-2</v>
      </c>
      <c r="M34" s="108">
        <v>4.9382716049382713E-2</v>
      </c>
      <c r="N34" s="109">
        <v>1.5</v>
      </c>
      <c r="O34" s="125">
        <f t="shared" si="2"/>
        <v>1.0909090909090908</v>
      </c>
      <c r="P34" s="46">
        <f t="shared" si="3"/>
        <v>20</v>
      </c>
      <c r="Q34" s="46">
        <f t="shared" si="4"/>
        <v>1</v>
      </c>
      <c r="R34" s="46">
        <f t="shared" si="5"/>
        <v>21</v>
      </c>
      <c r="S34" s="46">
        <f t="shared" si="6"/>
        <v>3</v>
      </c>
      <c r="U34" s="259">
        <v>38703.601643518516</v>
      </c>
      <c r="V34" s="259">
        <v>41318.686226851853</v>
      </c>
      <c r="W34" s="131">
        <f t="shared" si="8"/>
        <v>2615.0845833333369</v>
      </c>
      <c r="X34" s="4">
        <f t="shared" si="9"/>
        <v>7.1646152968036629</v>
      </c>
      <c r="Y34" s="131">
        <f t="shared" si="10"/>
        <v>7</v>
      </c>
      <c r="Z34" s="148">
        <f t="shared" ca="1" si="11"/>
        <v>0.76440666922029132</v>
      </c>
      <c r="AA34" s="331">
        <f t="shared" si="12"/>
        <v>1</v>
      </c>
    </row>
    <row r="35" spans="1:27">
      <c r="A35" s="262">
        <v>41093.820567129631</v>
      </c>
      <c r="B35" s="262">
        <v>41318.686226851853</v>
      </c>
      <c r="C35" t="s">
        <v>638</v>
      </c>
      <c r="D35">
        <v>12</v>
      </c>
      <c r="E35">
        <v>87</v>
      </c>
      <c r="F35" t="s">
        <v>46</v>
      </c>
      <c r="G35" s="1">
        <v>30</v>
      </c>
      <c r="H35" s="1">
        <v>31</v>
      </c>
      <c r="I35" s="87">
        <v>30.416665999999999</v>
      </c>
      <c r="J35" s="105">
        <v>1</v>
      </c>
      <c r="K35" s="106">
        <v>1</v>
      </c>
      <c r="L35" s="107">
        <v>8.3333333333333329E-2</v>
      </c>
      <c r="M35" s="108">
        <v>8.3333333333333329E-2</v>
      </c>
      <c r="N35" s="109">
        <v>1</v>
      </c>
      <c r="O35" s="125">
        <f t="shared" si="2"/>
        <v>1.0333333333333334</v>
      </c>
      <c r="P35" s="46">
        <f t="shared" si="3"/>
        <v>20</v>
      </c>
      <c r="Q35" s="46">
        <f t="shared" si="4"/>
        <v>1</v>
      </c>
      <c r="R35" s="46">
        <f t="shared" si="5"/>
        <v>21</v>
      </c>
      <c r="S35" s="46">
        <f t="shared" si="6"/>
        <v>9</v>
      </c>
      <c r="U35" s="259">
        <v>41093.820567129631</v>
      </c>
      <c r="V35" s="259">
        <v>41318.686226851853</v>
      </c>
      <c r="W35" s="131">
        <f t="shared" si="8"/>
        <v>224.86565972222161</v>
      </c>
      <c r="X35" s="4">
        <f t="shared" si="9"/>
        <v>0.61607030060882628</v>
      </c>
      <c r="Y35" s="131">
        <f t="shared" si="10"/>
        <v>0</v>
      </c>
      <c r="Z35" s="148">
        <f t="shared" ca="1" si="11"/>
        <v>6.57297324399303E-2</v>
      </c>
      <c r="AA35" s="331">
        <f t="shared" si="12"/>
        <v>1</v>
      </c>
    </row>
    <row r="36" spans="1:27">
      <c r="A36" s="262">
        <v>40938.552719907406</v>
      </c>
      <c r="B36" s="262">
        <v>41318.686226851853</v>
      </c>
      <c r="C36" t="s">
        <v>639</v>
      </c>
      <c r="D36">
        <v>17</v>
      </c>
      <c r="E36">
        <v>82</v>
      </c>
      <c r="F36" t="s">
        <v>46</v>
      </c>
      <c r="G36" s="1">
        <v>29</v>
      </c>
      <c r="H36" s="1">
        <v>28</v>
      </c>
      <c r="I36" s="87">
        <v>28.294117</v>
      </c>
      <c r="J36" s="105">
        <v>2</v>
      </c>
      <c r="K36" s="106">
        <v>2</v>
      </c>
      <c r="L36" s="107">
        <v>0.11764705882352941</v>
      </c>
      <c r="M36" s="108">
        <v>0.11764705882352941</v>
      </c>
      <c r="N36" s="109">
        <v>1</v>
      </c>
      <c r="O36" s="125">
        <f t="shared" si="2"/>
        <v>0.96551724137931039</v>
      </c>
      <c r="P36" s="46">
        <f t="shared" si="3"/>
        <v>20</v>
      </c>
      <c r="Q36" s="46">
        <f t="shared" si="4"/>
        <v>1</v>
      </c>
      <c r="R36" s="46">
        <f t="shared" si="5"/>
        <v>21</v>
      </c>
      <c r="S36" s="46">
        <f t="shared" si="6"/>
        <v>9</v>
      </c>
      <c r="U36" s="259">
        <v>40938.552719907406</v>
      </c>
      <c r="V36" s="259">
        <v>41318.686226851853</v>
      </c>
      <c r="W36" s="131">
        <f t="shared" si="8"/>
        <v>380.13350694444671</v>
      </c>
      <c r="X36" s="4">
        <f t="shared" si="9"/>
        <v>1.0414616628614979</v>
      </c>
      <c r="Y36" s="131">
        <f t="shared" si="10"/>
        <v>1</v>
      </c>
      <c r="Z36" s="148">
        <f t="shared" ca="1" si="11"/>
        <v>0.11111555999158063</v>
      </c>
      <c r="AA36" s="331">
        <f t="shared" si="12"/>
        <v>1</v>
      </c>
    </row>
    <row r="37" spans="1:27">
      <c r="A37" s="262">
        <v>41093.820567129631</v>
      </c>
      <c r="B37" s="262">
        <v>41318.686226851853</v>
      </c>
      <c r="C37" t="s">
        <v>640</v>
      </c>
      <c r="D37">
        <v>12</v>
      </c>
      <c r="E37">
        <v>87</v>
      </c>
      <c r="F37" t="s">
        <v>46</v>
      </c>
      <c r="G37" s="1">
        <v>29</v>
      </c>
      <c r="H37" s="1">
        <v>32</v>
      </c>
      <c r="I37" s="87">
        <v>30</v>
      </c>
      <c r="J37" s="105">
        <v>3</v>
      </c>
      <c r="K37" s="106">
        <v>1</v>
      </c>
      <c r="L37" s="107">
        <v>0.25</v>
      </c>
      <c r="M37" s="108">
        <v>8.3333333333333329E-2</v>
      </c>
      <c r="N37" s="109">
        <v>3</v>
      </c>
      <c r="O37" s="125">
        <f t="shared" si="2"/>
        <v>1.103448275862069</v>
      </c>
      <c r="P37" s="46">
        <f t="shared" si="3"/>
        <v>20</v>
      </c>
      <c r="Q37" s="46">
        <f t="shared" si="4"/>
        <v>1</v>
      </c>
      <c r="R37" s="46">
        <f t="shared" si="5"/>
        <v>21</v>
      </c>
      <c r="S37" s="46">
        <f t="shared" si="6"/>
        <v>9</v>
      </c>
      <c r="U37" s="259">
        <v>41093.820567129631</v>
      </c>
      <c r="V37" s="259">
        <v>41318.686226851853</v>
      </c>
      <c r="W37" s="131">
        <f t="shared" si="8"/>
        <v>224.86565972222161</v>
      </c>
      <c r="X37" s="4">
        <f t="shared" si="9"/>
        <v>0.61607030060882628</v>
      </c>
      <c r="Y37" s="131">
        <f t="shared" si="10"/>
        <v>0</v>
      </c>
      <c r="Z37" s="148">
        <f t="shared" ca="1" si="11"/>
        <v>6.57297324399303E-2</v>
      </c>
      <c r="AA37" s="331">
        <f t="shared" si="12"/>
        <v>1</v>
      </c>
    </row>
    <row r="38" spans="1:27">
      <c r="A38" s="262">
        <v>37897.62164351852</v>
      </c>
      <c r="B38" s="262">
        <v>41318.686226851853</v>
      </c>
      <c r="C38" s="29" t="s">
        <v>641</v>
      </c>
      <c r="D38" s="29">
        <v>99</v>
      </c>
      <c r="E38" s="29">
        <v>0</v>
      </c>
      <c r="F38" s="29" t="s">
        <v>46</v>
      </c>
      <c r="G38" s="30">
        <v>21</v>
      </c>
      <c r="H38" s="30">
        <v>26</v>
      </c>
      <c r="I38" s="121">
        <v>25.181818</v>
      </c>
      <c r="J38" s="117">
        <v>24</v>
      </c>
      <c r="K38" s="118">
        <v>8</v>
      </c>
      <c r="L38" s="119">
        <v>0.24242424242424243</v>
      </c>
      <c r="M38" s="120">
        <v>8.0808080808080815E-2</v>
      </c>
      <c r="N38" s="121">
        <v>3</v>
      </c>
      <c r="O38" s="127">
        <f t="shared" si="2"/>
        <v>1.2380952380952381</v>
      </c>
      <c r="P38" s="33">
        <f t="shared" si="3"/>
        <v>20</v>
      </c>
      <c r="Q38" s="33">
        <f t="shared" si="4"/>
        <v>2</v>
      </c>
      <c r="R38" s="33">
        <f t="shared" si="5"/>
        <v>22</v>
      </c>
      <c r="S38" s="33">
        <f t="shared" si="6"/>
        <v>0</v>
      </c>
      <c r="T38" s="29"/>
      <c r="U38" s="272">
        <v>37897.62164351852</v>
      </c>
      <c r="V38" s="272">
        <v>41318.686226851853</v>
      </c>
      <c r="W38" s="273">
        <f t="shared" si="8"/>
        <v>3421.0645833333328</v>
      </c>
      <c r="X38" s="31">
        <f t="shared" si="9"/>
        <v>9.3727796803652961</v>
      </c>
      <c r="Y38" s="273">
        <f t="shared" si="10"/>
        <v>9</v>
      </c>
      <c r="Z38" s="148">
        <f t="shared" ca="1" si="11"/>
        <v>1</v>
      </c>
      <c r="AA38" s="331">
        <f t="shared" si="12"/>
        <v>0</v>
      </c>
    </row>
    <row r="39" spans="1:27">
      <c r="A39" s="262">
        <v>37897.62164351852</v>
      </c>
      <c r="B39" s="262">
        <v>41318.686226851853</v>
      </c>
      <c r="C39" s="29" t="s">
        <v>642</v>
      </c>
      <c r="D39" s="29">
        <v>99</v>
      </c>
      <c r="E39" s="29">
        <v>0</v>
      </c>
      <c r="F39" s="29" t="s">
        <v>46</v>
      </c>
      <c r="G39" s="30">
        <v>27</v>
      </c>
      <c r="H39" s="30">
        <v>32</v>
      </c>
      <c r="I39" s="121">
        <v>31.474747000000001</v>
      </c>
      <c r="J39" s="117">
        <v>27</v>
      </c>
      <c r="K39" s="118">
        <v>14</v>
      </c>
      <c r="L39" s="119">
        <v>0.27272727272727271</v>
      </c>
      <c r="M39" s="120">
        <v>0.14141414141414141</v>
      </c>
      <c r="N39" s="121">
        <v>1.9285714285714286</v>
      </c>
      <c r="O39" s="127">
        <f t="shared" si="2"/>
        <v>1.1851851851851851</v>
      </c>
      <c r="P39" s="33">
        <f t="shared" si="3"/>
        <v>20</v>
      </c>
      <c r="Q39" s="33">
        <f t="shared" si="4"/>
        <v>2</v>
      </c>
      <c r="R39" s="33">
        <f t="shared" si="5"/>
        <v>22</v>
      </c>
      <c r="S39" s="33">
        <f t="shared" si="6"/>
        <v>0</v>
      </c>
      <c r="T39" s="29"/>
      <c r="U39" s="272">
        <v>37897.62164351852</v>
      </c>
      <c r="V39" s="272">
        <v>41318.686226851853</v>
      </c>
      <c r="W39" s="273">
        <f t="shared" si="8"/>
        <v>3421.0645833333328</v>
      </c>
      <c r="X39" s="31">
        <f t="shared" si="9"/>
        <v>9.3727796803652961</v>
      </c>
      <c r="Y39" s="273">
        <f t="shared" si="10"/>
        <v>9</v>
      </c>
      <c r="Z39" s="148">
        <f t="shared" ca="1" si="11"/>
        <v>1</v>
      </c>
      <c r="AA39" s="331">
        <f t="shared" si="12"/>
        <v>0</v>
      </c>
    </row>
    <row r="40" spans="1:27">
      <c r="A40" s="262">
        <v>37897.62164351852</v>
      </c>
      <c r="B40" s="262">
        <v>41318.686226851853</v>
      </c>
      <c r="C40" s="29" t="s">
        <v>643</v>
      </c>
      <c r="D40" s="29">
        <v>99</v>
      </c>
      <c r="E40" s="29">
        <v>0</v>
      </c>
      <c r="F40" s="29" t="s">
        <v>46</v>
      </c>
      <c r="G40" s="30">
        <v>15</v>
      </c>
      <c r="H40" s="30">
        <v>23</v>
      </c>
      <c r="I40" s="121">
        <v>16.343434999999999</v>
      </c>
      <c r="J40" s="117">
        <v>27</v>
      </c>
      <c r="K40" s="118">
        <v>11</v>
      </c>
      <c r="L40" s="119">
        <v>0.27272727272727271</v>
      </c>
      <c r="M40" s="120">
        <v>0.1111111111111111</v>
      </c>
      <c r="N40" s="121">
        <v>2.4545454545454546</v>
      </c>
      <c r="O40" s="127">
        <f t="shared" si="2"/>
        <v>1.5333333333333334</v>
      </c>
      <c r="P40" s="33">
        <f t="shared" si="3"/>
        <v>20</v>
      </c>
      <c r="Q40" s="33">
        <f t="shared" si="4"/>
        <v>2</v>
      </c>
      <c r="R40" s="33">
        <f t="shared" si="5"/>
        <v>22</v>
      </c>
      <c r="S40" s="33">
        <f t="shared" si="6"/>
        <v>0</v>
      </c>
      <c r="T40" s="29"/>
      <c r="U40" s="272">
        <v>37897.62164351852</v>
      </c>
      <c r="V40" s="272">
        <v>41318.686226851853</v>
      </c>
      <c r="W40" s="273">
        <f t="shared" si="8"/>
        <v>3421.0645833333328</v>
      </c>
      <c r="X40" s="31">
        <f t="shared" si="9"/>
        <v>9.3727796803652961</v>
      </c>
      <c r="Y40" s="273">
        <f t="shared" si="10"/>
        <v>9</v>
      </c>
      <c r="Z40" s="148">
        <f t="shared" ca="1" si="11"/>
        <v>1</v>
      </c>
      <c r="AA40" s="331">
        <f t="shared" si="12"/>
        <v>0</v>
      </c>
    </row>
    <row r="41" spans="1:27">
      <c r="A41" s="262">
        <v>37897.62164351852</v>
      </c>
      <c r="B41" s="262">
        <v>41318.686226851853</v>
      </c>
      <c r="C41" s="29" t="s">
        <v>644</v>
      </c>
      <c r="D41" s="29">
        <v>99</v>
      </c>
      <c r="E41" s="29">
        <v>0</v>
      </c>
      <c r="F41" s="29" t="s">
        <v>46</v>
      </c>
      <c r="G41" s="30">
        <v>19</v>
      </c>
      <c r="H41" s="30">
        <v>67</v>
      </c>
      <c r="I41" s="121">
        <v>42.232323000000001</v>
      </c>
      <c r="J41" s="117">
        <v>61</v>
      </c>
      <c r="K41" s="118">
        <v>15</v>
      </c>
      <c r="L41" s="119">
        <v>0.61616161616161613</v>
      </c>
      <c r="M41" s="120">
        <v>0.15151515151515152</v>
      </c>
      <c r="N41" s="121">
        <v>4.0666666666666664</v>
      </c>
      <c r="O41" s="127">
        <f t="shared" si="2"/>
        <v>3.5263157894736841</v>
      </c>
      <c r="P41" s="33">
        <f t="shared" si="3"/>
        <v>20</v>
      </c>
      <c r="Q41" s="33">
        <f t="shared" si="4"/>
        <v>2</v>
      </c>
      <c r="R41" s="33">
        <f t="shared" si="5"/>
        <v>22</v>
      </c>
      <c r="S41" s="33">
        <f t="shared" si="6"/>
        <v>0</v>
      </c>
      <c r="T41" s="29"/>
      <c r="U41" s="272">
        <v>37897.62164351852</v>
      </c>
      <c r="V41" s="272">
        <v>41318.686226851853</v>
      </c>
      <c r="W41" s="273">
        <f t="shared" si="8"/>
        <v>3421.0645833333328</v>
      </c>
      <c r="X41" s="31">
        <f t="shared" si="9"/>
        <v>9.3727796803652961</v>
      </c>
      <c r="Y41" s="273">
        <f t="shared" si="10"/>
        <v>9</v>
      </c>
      <c r="Z41" s="148">
        <f t="shared" ca="1" si="11"/>
        <v>1</v>
      </c>
      <c r="AA41" s="331">
        <f t="shared" si="12"/>
        <v>0</v>
      </c>
    </row>
    <row r="42" spans="1:27">
      <c r="A42" s="262">
        <v>41093.820567129631</v>
      </c>
      <c r="B42" s="262">
        <v>41318.686226851853</v>
      </c>
      <c r="C42" s="29" t="s">
        <v>645</v>
      </c>
      <c r="D42" s="29">
        <v>12</v>
      </c>
      <c r="E42" s="29">
        <v>87</v>
      </c>
      <c r="F42" s="29" t="s">
        <v>46</v>
      </c>
      <c r="G42" s="30">
        <v>20</v>
      </c>
      <c r="H42" s="30">
        <v>13</v>
      </c>
      <c r="I42" s="121">
        <v>18.833334000000001</v>
      </c>
      <c r="J42" s="117">
        <v>33</v>
      </c>
      <c r="K42" s="118">
        <v>3</v>
      </c>
      <c r="L42" s="119">
        <v>2.75</v>
      </c>
      <c r="M42" s="120">
        <v>0.25</v>
      </c>
      <c r="N42" s="121">
        <v>11</v>
      </c>
      <c r="O42" s="127">
        <f t="shared" si="2"/>
        <v>0.65</v>
      </c>
      <c r="P42" s="33">
        <f t="shared" si="3"/>
        <v>20</v>
      </c>
      <c r="Q42" s="33">
        <f t="shared" si="4"/>
        <v>2</v>
      </c>
      <c r="R42" s="33">
        <f t="shared" si="5"/>
        <v>22</v>
      </c>
      <c r="S42" s="33">
        <f t="shared" si="6"/>
        <v>9</v>
      </c>
      <c r="T42" s="29"/>
      <c r="U42" s="272">
        <v>41093.820567129631</v>
      </c>
      <c r="V42" s="272">
        <v>41318.686226851853</v>
      </c>
      <c r="W42" s="273">
        <f t="shared" si="8"/>
        <v>224.86565972222161</v>
      </c>
      <c r="X42" s="31">
        <f t="shared" si="9"/>
        <v>0.61607030060882628</v>
      </c>
      <c r="Y42" s="273">
        <f t="shared" si="10"/>
        <v>0</v>
      </c>
      <c r="Z42" s="148">
        <f t="shared" ca="1" si="11"/>
        <v>6.57297324399303E-2</v>
      </c>
      <c r="AA42" s="331">
        <f t="shared" si="12"/>
        <v>0</v>
      </c>
    </row>
    <row r="43" spans="1:27">
      <c r="I43" s="83"/>
      <c r="J43" s="48"/>
      <c r="K43" s="48"/>
    </row>
    <row r="44" spans="1:27">
      <c r="C44" s="91"/>
      <c r="D44" s="90" t="str">
        <f>ADDRESS($D$1,COLUMN(D46))</f>
        <v>$D$11</v>
      </c>
      <c r="E44" s="90" t="str">
        <f t="shared" ref="E44:O44" si="13">ADDRESS($D$1,COLUMN(E46))</f>
        <v>$E$11</v>
      </c>
      <c r="F44" s="90" t="str">
        <f t="shared" si="13"/>
        <v>$F$11</v>
      </c>
      <c r="G44" s="90" t="str">
        <f t="shared" si="13"/>
        <v>$G$11</v>
      </c>
      <c r="H44" s="90" t="str">
        <f t="shared" si="13"/>
        <v>$H$11</v>
      </c>
      <c r="I44" s="90" t="str">
        <f t="shared" si="13"/>
        <v>$I$11</v>
      </c>
      <c r="J44" s="90" t="str">
        <f t="shared" si="13"/>
        <v>$J$11</v>
      </c>
      <c r="K44" s="90" t="str">
        <f t="shared" si="13"/>
        <v>$K$11</v>
      </c>
      <c r="L44" s="90" t="str">
        <f t="shared" si="13"/>
        <v>$L$11</v>
      </c>
      <c r="M44" s="90" t="str">
        <f t="shared" si="13"/>
        <v>$M$11</v>
      </c>
      <c r="N44" s="90" t="str">
        <f t="shared" si="13"/>
        <v>$N$11</v>
      </c>
      <c r="O44" s="90" t="str">
        <f t="shared" si="13"/>
        <v>$O$11</v>
      </c>
      <c r="P44" s="90" t="str">
        <f t="shared" ref="P44:R44" si="14">ADDRESS($D$1,COLUMN(P46))</f>
        <v>$P$11</v>
      </c>
      <c r="Q44" s="90" t="str">
        <f t="shared" si="14"/>
        <v>$Q$11</v>
      </c>
      <c r="R44" s="90" t="str">
        <f t="shared" si="14"/>
        <v>$R$11</v>
      </c>
      <c r="S44" s="90" t="str">
        <f t="shared" ref="S44:T44" si="15">ADDRESS($D$1,COLUMN(S46))</f>
        <v>$S$11</v>
      </c>
      <c r="T44" s="90" t="str">
        <f t="shared" si="15"/>
        <v>$T$11</v>
      </c>
      <c r="W44" s="90" t="str">
        <f t="shared" ref="W44:Y44" si="16">ADDRESS($D$1,COLUMN(W46))</f>
        <v>$W$11</v>
      </c>
      <c r="X44" s="90" t="str">
        <f t="shared" si="16"/>
        <v>$X$11</v>
      </c>
      <c r="Y44" s="90" t="str">
        <f t="shared" si="16"/>
        <v>$Y$11</v>
      </c>
    </row>
    <row r="45" spans="1:27">
      <c r="C45" s="88"/>
      <c r="D45" s="90" t="str">
        <f>ADDRESS($D$2,COLUMN(D46))</f>
        <v>$D$42</v>
      </c>
      <c r="E45" s="90" t="str">
        <f t="shared" ref="E45:T45" si="17">ADDRESS($D$2,COLUMN(E46))</f>
        <v>$E$42</v>
      </c>
      <c r="F45" s="90" t="str">
        <f t="shared" si="17"/>
        <v>$F$42</v>
      </c>
      <c r="G45" s="90" t="str">
        <f t="shared" si="17"/>
        <v>$G$42</v>
      </c>
      <c r="H45" s="90" t="str">
        <f t="shared" si="17"/>
        <v>$H$42</v>
      </c>
      <c r="I45" s="90" t="str">
        <f t="shared" si="17"/>
        <v>$I$42</v>
      </c>
      <c r="J45" s="90" t="str">
        <f t="shared" si="17"/>
        <v>$J$42</v>
      </c>
      <c r="K45" s="90" t="str">
        <f t="shared" si="17"/>
        <v>$K$42</v>
      </c>
      <c r="L45" s="90" t="str">
        <f t="shared" si="17"/>
        <v>$L$42</v>
      </c>
      <c r="M45" s="90" t="str">
        <f t="shared" si="17"/>
        <v>$M$42</v>
      </c>
      <c r="N45" s="90" t="str">
        <f t="shared" si="17"/>
        <v>$N$42</v>
      </c>
      <c r="O45" s="90" t="str">
        <f t="shared" si="17"/>
        <v>$O$42</v>
      </c>
      <c r="P45" s="90" t="str">
        <f t="shared" si="17"/>
        <v>$P$42</v>
      </c>
      <c r="Q45" s="90" t="str">
        <f t="shared" si="17"/>
        <v>$Q$42</v>
      </c>
      <c r="R45" s="90" t="str">
        <f t="shared" si="17"/>
        <v>$R$42</v>
      </c>
      <c r="S45" s="90" t="str">
        <f t="shared" si="17"/>
        <v>$S$42</v>
      </c>
      <c r="T45" s="90" t="str">
        <f t="shared" si="17"/>
        <v>$T$42</v>
      </c>
      <c r="W45" s="90" t="str">
        <f t="shared" ref="W45:Y45" si="18">ADDRESS($D$2,COLUMN(W46))</f>
        <v>$W$42</v>
      </c>
      <c r="X45" s="90" t="str">
        <f t="shared" si="18"/>
        <v>$X$42</v>
      </c>
      <c r="Y45" s="90" t="str">
        <f t="shared" si="18"/>
        <v>$Y$42</v>
      </c>
    </row>
    <row r="46" spans="1:27">
      <c r="C46" s="89"/>
      <c r="D46" s="12" t="s">
        <v>17</v>
      </c>
      <c r="E46" s="12" t="s">
        <v>18</v>
      </c>
      <c r="F46" s="12" t="s">
        <v>19</v>
      </c>
      <c r="G46" s="13" t="s">
        <v>20</v>
      </c>
      <c r="H46" s="13" t="s">
        <v>21</v>
      </c>
      <c r="I46" s="14" t="s">
        <v>22</v>
      </c>
      <c r="J46" s="12" t="s">
        <v>23</v>
      </c>
      <c r="K46" s="15" t="s">
        <v>24</v>
      </c>
      <c r="L46" s="16" t="s">
        <v>25</v>
      </c>
      <c r="M46" s="16" t="s">
        <v>26</v>
      </c>
      <c r="N46" s="16" t="s">
        <v>27</v>
      </c>
      <c r="O46" s="15" t="s">
        <v>28</v>
      </c>
      <c r="P46" s="15" t="s">
        <v>658</v>
      </c>
      <c r="Q46" s="15" t="s">
        <v>659</v>
      </c>
      <c r="R46" s="15" t="s">
        <v>29</v>
      </c>
      <c r="S46" s="15" t="s">
        <v>671</v>
      </c>
      <c r="T46" s="15" t="s">
        <v>672</v>
      </c>
      <c r="W46" s="11" t="s">
        <v>822</v>
      </c>
      <c r="X46" s="11" t="s">
        <v>823</v>
      </c>
      <c r="Y46" s="11" t="s">
        <v>824</v>
      </c>
    </row>
    <row r="47" spans="1:27">
      <c r="C47" t="s">
        <v>646</v>
      </c>
      <c r="D47" s="1">
        <f ca="1">MAX(INDIRECT(CONCATENATE(D44,":",D45)))</f>
        <v>99</v>
      </c>
      <c r="E47" s="1">
        <f t="shared" ref="E47:O47" ca="1" si="19">MAX(INDIRECT(CONCATENATE(E44,":",E45)))</f>
        <v>89</v>
      </c>
      <c r="F47" s="1">
        <f t="shared" ca="1" si="19"/>
        <v>75</v>
      </c>
      <c r="G47" s="5">
        <f t="shared" ca="1" si="19"/>
        <v>30</v>
      </c>
      <c r="H47" s="5">
        <f t="shared" ca="1" si="19"/>
        <v>67</v>
      </c>
      <c r="I47" s="3">
        <f t="shared" ca="1" si="19"/>
        <v>42.232323000000001</v>
      </c>
      <c r="J47" s="5">
        <f t="shared" ca="1" si="19"/>
        <v>61</v>
      </c>
      <c r="K47" s="5">
        <f t="shared" ca="1" si="19"/>
        <v>15</v>
      </c>
      <c r="L47" s="3">
        <f t="shared" ca="1" si="19"/>
        <v>2.75</v>
      </c>
      <c r="M47" s="3">
        <f t="shared" ca="1" si="19"/>
        <v>0.25</v>
      </c>
      <c r="N47" s="3">
        <f t="shared" ca="1" si="19"/>
        <v>11</v>
      </c>
      <c r="O47" s="3">
        <f t="shared" ca="1" si="19"/>
        <v>3.5263157894736841</v>
      </c>
      <c r="P47" s="3">
        <f t="shared" ref="P47:R47" ca="1" si="20">MAX(INDIRECT(CONCATENATE(P44,":",P45)))</f>
        <v>20</v>
      </c>
      <c r="Q47" s="3">
        <f t="shared" ca="1" si="20"/>
        <v>2</v>
      </c>
      <c r="R47" s="3">
        <f t="shared" ca="1" si="20"/>
        <v>22</v>
      </c>
      <c r="S47" s="3">
        <f t="shared" ref="S47:T47" ca="1" si="21">MAX(INDIRECT(CONCATENATE(S44,":",S45)))</f>
        <v>9</v>
      </c>
      <c r="T47" s="3">
        <f t="shared" ca="1" si="21"/>
        <v>8</v>
      </c>
      <c r="W47" s="3">
        <f t="shared" ref="W47:Y47" ca="1" si="22">MAX(INDIRECT(CONCATENATE(W44,":",W45)))</f>
        <v>3421.0645833333328</v>
      </c>
      <c r="X47" s="3">
        <f t="shared" ca="1" si="22"/>
        <v>9.3727796803652961</v>
      </c>
      <c r="Y47" s="3">
        <f t="shared" ca="1" si="22"/>
        <v>9</v>
      </c>
    </row>
    <row r="48" spans="1:27">
      <c r="C48" t="s">
        <v>647</v>
      </c>
      <c r="D48" s="1">
        <f ca="1">MIN(INDIRECT(CONCATENATE(D44,":",D45)))</f>
        <v>10</v>
      </c>
      <c r="E48" s="1">
        <f t="shared" ref="E48:O48" ca="1" si="23">MIN(INDIRECT(CONCATENATE(E44,":",E45)))</f>
        <v>0</v>
      </c>
      <c r="F48" s="1">
        <f t="shared" ca="1" si="23"/>
        <v>64</v>
      </c>
      <c r="G48" s="5">
        <f t="shared" ca="1" si="23"/>
        <v>2</v>
      </c>
      <c r="H48" s="5">
        <f t="shared" ca="1" si="23"/>
        <v>2</v>
      </c>
      <c r="I48" s="3">
        <f t="shared" ca="1" si="23"/>
        <v>2</v>
      </c>
      <c r="J48" s="5">
        <f t="shared" ca="1" si="23"/>
        <v>0</v>
      </c>
      <c r="K48" s="5">
        <f t="shared" ca="1" si="23"/>
        <v>0</v>
      </c>
      <c r="L48" s="3">
        <f t="shared" ca="1" si="23"/>
        <v>0</v>
      </c>
      <c r="M48" s="3">
        <f t="shared" ca="1" si="23"/>
        <v>0</v>
      </c>
      <c r="N48" s="3">
        <f t="shared" ca="1" si="23"/>
        <v>1</v>
      </c>
      <c r="O48" s="3">
        <f t="shared" ca="1" si="23"/>
        <v>0.65</v>
      </c>
      <c r="P48" s="3">
        <f t="shared" ref="P48:R48" ca="1" si="24">MIN(INDIRECT(CONCATENATE(P44,":",P45)))</f>
        <v>10</v>
      </c>
      <c r="Q48" s="3">
        <f t="shared" ca="1" si="24"/>
        <v>0</v>
      </c>
      <c r="R48" s="3">
        <f t="shared" ca="1" si="24"/>
        <v>10</v>
      </c>
      <c r="S48" s="3">
        <f t="shared" ref="S48:T48" ca="1" si="25">MIN(INDIRECT(CONCATENATE(S44,":",S45)))</f>
        <v>0</v>
      </c>
      <c r="T48" s="3">
        <f t="shared" ca="1" si="25"/>
        <v>8</v>
      </c>
      <c r="W48" s="3">
        <f t="shared" ref="W48:Y48" ca="1" si="26">MIN(INDIRECT(CONCATENATE(W44,":",W45)))</f>
        <v>199.30594907407794</v>
      </c>
      <c r="X48" s="3">
        <f t="shared" ca="1" si="26"/>
        <v>0.54604369609336423</v>
      </c>
      <c r="Y48" s="3">
        <f t="shared" ca="1" si="26"/>
        <v>0</v>
      </c>
    </row>
    <row r="49" spans="3:25">
      <c r="C49" t="s">
        <v>648</v>
      </c>
      <c r="D49" s="1">
        <f ca="1">SUM(INDIRECT(CONCATENATE(D44,":",D45)))</f>
        <v>1768</v>
      </c>
      <c r="E49" s="1">
        <f t="shared" ref="E49:O49" ca="1" si="27">SUM(INDIRECT(CONCATENATE(E44,":",E45)))</f>
        <v>1156</v>
      </c>
      <c r="F49" s="1">
        <f t="shared" ca="1" si="27"/>
        <v>638</v>
      </c>
      <c r="G49" s="5">
        <f t="shared" ca="1" si="27"/>
        <v>406</v>
      </c>
      <c r="H49" s="5">
        <f t="shared" ca="1" si="27"/>
        <v>479</v>
      </c>
      <c r="I49" s="3">
        <f t="shared" ca="1" si="27"/>
        <v>447.10063869999999</v>
      </c>
      <c r="J49" s="5">
        <f t="shared" ca="1" si="27"/>
        <v>241</v>
      </c>
      <c r="K49" s="5">
        <f t="shared" ca="1" si="27"/>
        <v>94</v>
      </c>
      <c r="L49" s="3">
        <f t="shared" ca="1" si="27"/>
        <v>5.5465333672691086</v>
      </c>
      <c r="M49" s="3">
        <f t="shared" ca="1" si="27"/>
        <v>1.5975851549875628</v>
      </c>
      <c r="N49" s="3">
        <f t="shared" ca="1" si="27"/>
        <v>44.854545454545452</v>
      </c>
      <c r="O49" s="3">
        <f t="shared" ca="1" si="27"/>
        <v>36.623733192519886</v>
      </c>
      <c r="P49" s="3">
        <f t="shared" ref="P49:R49" ca="1" si="28">SUM(INDIRECT(CONCATENATE(P44,":",P45)))</f>
        <v>550</v>
      </c>
      <c r="Q49" s="3">
        <f t="shared" ca="1" si="28"/>
        <v>27</v>
      </c>
      <c r="R49" s="3">
        <f t="shared" ca="1" si="28"/>
        <v>577</v>
      </c>
      <c r="S49" s="3">
        <f t="shared" ref="S49:T49" ca="1" si="29">SUM(INDIRECT(CONCATENATE(S44,":",S45)))</f>
        <v>129</v>
      </c>
      <c r="T49" s="3">
        <f t="shared" ca="1" si="29"/>
        <v>72</v>
      </c>
      <c r="W49" s="3">
        <f t="shared" ref="W49:Y49" ca="1" si="30">SUM(INDIRECT(CONCATENATE(W44,":",W45)))</f>
        <v>58120.494791666664</v>
      </c>
      <c r="X49" s="3">
        <f t="shared" ca="1" si="30"/>
        <v>159.23423230593605</v>
      </c>
      <c r="Y49" s="3">
        <f t="shared" ca="1" si="30"/>
        <v>145</v>
      </c>
    </row>
    <row r="50" spans="3:25">
      <c r="C50" t="s">
        <v>650</v>
      </c>
      <c r="D50" s="3">
        <f ca="1">AVERAGE(INDIRECT(CONCATENATE(D44,":",D45)))</f>
        <v>55.25</v>
      </c>
      <c r="E50" s="3">
        <f t="shared" ref="E50:O50" ca="1" si="31">AVERAGE(INDIRECT(CONCATENATE(E44,":",E45)))</f>
        <v>36.125</v>
      </c>
      <c r="F50" s="3">
        <f t="shared" ca="1" si="31"/>
        <v>70.888888888888886</v>
      </c>
      <c r="G50" s="3">
        <f t="shared" ca="1" si="31"/>
        <v>12.6875</v>
      </c>
      <c r="H50" s="3">
        <f t="shared" ca="1" si="31"/>
        <v>14.96875</v>
      </c>
      <c r="I50" s="3">
        <f t="shared" ca="1" si="31"/>
        <v>13.971894959375</v>
      </c>
      <c r="J50" s="3">
        <f t="shared" ca="1" si="31"/>
        <v>7.53125</v>
      </c>
      <c r="K50" s="3">
        <f t="shared" ca="1" si="31"/>
        <v>2.9375</v>
      </c>
      <c r="L50" s="3">
        <f t="shared" ca="1" si="31"/>
        <v>0.17332916772715964</v>
      </c>
      <c r="M50" s="3">
        <f t="shared" ca="1" si="31"/>
        <v>4.9924536093361338E-2</v>
      </c>
      <c r="N50" s="3">
        <f t="shared" ca="1" si="31"/>
        <v>2.2427272727272727</v>
      </c>
      <c r="O50" s="3">
        <f t="shared" ca="1" si="31"/>
        <v>1.1444916622662464</v>
      </c>
      <c r="P50" s="3">
        <f t="shared" ref="P50:R50" ca="1" si="32">AVERAGE(INDIRECT(CONCATENATE(P44,":",P45)))</f>
        <v>17.1875</v>
      </c>
      <c r="Q50" s="3">
        <f t="shared" ca="1" si="32"/>
        <v>0.84375</v>
      </c>
      <c r="R50" s="3">
        <f t="shared" ca="1" si="32"/>
        <v>18.03125</v>
      </c>
      <c r="S50" s="3">
        <f t="shared" ref="S50:T50" ca="1" si="33">AVERAGE(INDIRECT(CONCATENATE(S44,":",S45)))</f>
        <v>4.03125</v>
      </c>
      <c r="T50" s="3">
        <f t="shared" ca="1" si="33"/>
        <v>8</v>
      </c>
      <c r="W50" s="3">
        <f t="shared" ref="W50:Y50" ca="1" si="34">AVERAGE(INDIRECT(CONCATENATE(W44,":",W45)))</f>
        <v>1816.2654622395833</v>
      </c>
      <c r="X50" s="3">
        <f t="shared" ca="1" si="34"/>
        <v>4.9760697595605015</v>
      </c>
      <c r="Y50" s="3">
        <f t="shared" ca="1" si="34"/>
        <v>4.53125</v>
      </c>
    </row>
    <row r="51" spans="3:25">
      <c r="C51" s="84" t="s">
        <v>649</v>
      </c>
      <c r="D51" s="85">
        <f ca="1">COUNT(INDIRECT(CONCATENATE(D44,":",D45)))</f>
        <v>32</v>
      </c>
      <c r="E51" s="85">
        <f t="shared" ref="E51:O51" ca="1" si="35">COUNT(INDIRECT(CONCATENATE(E44,":",E45)))</f>
        <v>32</v>
      </c>
      <c r="F51" s="85">
        <f t="shared" ca="1" si="35"/>
        <v>9</v>
      </c>
      <c r="G51" s="91">
        <f t="shared" ca="1" si="35"/>
        <v>32</v>
      </c>
      <c r="H51" s="91">
        <f t="shared" ca="1" si="35"/>
        <v>32</v>
      </c>
      <c r="I51" s="86">
        <f t="shared" ca="1" si="35"/>
        <v>32</v>
      </c>
      <c r="J51" s="85">
        <f t="shared" ca="1" si="35"/>
        <v>32</v>
      </c>
      <c r="K51" s="85">
        <f t="shared" ca="1" si="35"/>
        <v>32</v>
      </c>
      <c r="L51" s="85">
        <f t="shared" ca="1" si="35"/>
        <v>32</v>
      </c>
      <c r="M51" s="85">
        <f t="shared" ca="1" si="35"/>
        <v>32</v>
      </c>
      <c r="N51" s="85">
        <f t="shared" ca="1" si="35"/>
        <v>20</v>
      </c>
      <c r="O51" s="85">
        <f t="shared" ca="1" si="35"/>
        <v>32</v>
      </c>
      <c r="P51" s="85">
        <f t="shared" ref="P51:R51" ca="1" si="36">COUNT(INDIRECT(CONCATENATE(P44,":",P45)))</f>
        <v>32</v>
      </c>
      <c r="Q51" s="85">
        <f t="shared" ca="1" si="36"/>
        <v>32</v>
      </c>
      <c r="R51" s="85">
        <f t="shared" ca="1" si="36"/>
        <v>32</v>
      </c>
      <c r="S51" s="85">
        <f t="shared" ref="S51:T51" ca="1" si="37">COUNT(INDIRECT(CONCATENATE(S44,":",S45)))</f>
        <v>32</v>
      </c>
      <c r="T51" s="85">
        <f t="shared" ca="1" si="37"/>
        <v>9</v>
      </c>
      <c r="W51" s="85">
        <f t="shared" ref="W51:Y51" ca="1" si="38">COUNT(INDIRECT(CONCATENATE(W44,":",W45)))</f>
        <v>32</v>
      </c>
      <c r="X51" s="85">
        <f t="shared" ca="1" si="38"/>
        <v>32</v>
      </c>
      <c r="Y51" s="85">
        <f t="shared" ca="1" si="38"/>
        <v>32</v>
      </c>
    </row>
    <row r="52" spans="3:25">
      <c r="C52" t="s">
        <v>653</v>
      </c>
      <c r="D52" s="3">
        <f ca="1">MEDIAN(INDIRECT(CONCATENATE(D44,":",D45)))</f>
        <v>49</v>
      </c>
      <c r="E52" s="3">
        <f t="shared" ref="E52:O52" ca="1" si="39">MEDIAN(INDIRECT(CONCATENATE(E44,":",E45)))</f>
        <v>22</v>
      </c>
      <c r="F52" s="3">
        <f t="shared" ca="1" si="39"/>
        <v>70</v>
      </c>
      <c r="G52" s="3">
        <f t="shared" ca="1" si="39"/>
        <v>8.5</v>
      </c>
      <c r="H52" s="3">
        <f t="shared" ca="1" si="39"/>
        <v>9.5</v>
      </c>
      <c r="I52" s="3">
        <f t="shared" ca="1" si="39"/>
        <v>8.7676765000000003</v>
      </c>
      <c r="J52" s="3">
        <f t="shared" ca="1" si="39"/>
        <v>1.5</v>
      </c>
      <c r="K52" s="3">
        <f t="shared" ca="1" si="39"/>
        <v>1</v>
      </c>
      <c r="L52" s="3">
        <f t="shared" ca="1" si="39"/>
        <v>2.0842379504993486E-2</v>
      </c>
      <c r="M52" s="3">
        <f t="shared" ca="1" si="39"/>
        <v>2.0842379504993486E-2</v>
      </c>
      <c r="N52" s="3">
        <f t="shared" ca="1" si="39"/>
        <v>1.5</v>
      </c>
      <c r="O52" s="3">
        <f t="shared" ca="1" si="39"/>
        <v>1</v>
      </c>
      <c r="P52" s="3">
        <f t="shared" ref="P52:R52" ca="1" si="40">MEDIAN(INDIRECT(CONCATENATE(P44,":",P45)))</f>
        <v>20</v>
      </c>
      <c r="Q52" s="3">
        <f t="shared" ca="1" si="40"/>
        <v>1</v>
      </c>
      <c r="R52" s="3">
        <f t="shared" ca="1" si="40"/>
        <v>20.5</v>
      </c>
      <c r="S52" s="3">
        <f t="shared" ref="S52:T52" ca="1" si="41">MEDIAN(INDIRECT(CONCATENATE(S44,":",S45)))</f>
        <v>3</v>
      </c>
      <c r="T52" s="3">
        <f t="shared" ca="1" si="41"/>
        <v>8</v>
      </c>
      <c r="W52" s="3">
        <f t="shared" ref="W52:Y52" ca="1" si="42">MEDIAN(INDIRECT(CONCATENATE(W44,":",W45)))</f>
        <v>1548.5255324074096</v>
      </c>
      <c r="X52" s="3">
        <f t="shared" ca="1" si="42"/>
        <v>4.2425357052257802</v>
      </c>
      <c r="Y52" s="3">
        <f t="shared" ca="1" si="42"/>
        <v>4</v>
      </c>
    </row>
    <row r="53" spans="3:25">
      <c r="C53" t="s">
        <v>654</v>
      </c>
      <c r="D53" s="3">
        <f ca="1">STDEVP(INDIRECT(CONCATENATE(D44,":",D45)))</f>
        <v>35.763109484495331</v>
      </c>
      <c r="E53" s="3">
        <f t="shared" ref="E53:O53" ca="1" si="43">STDEVP(INDIRECT(CONCATENATE(E44,":",E45)))</f>
        <v>35.851908944992033</v>
      </c>
      <c r="F53" s="3">
        <f t="shared" ca="1" si="43"/>
        <v>3.1426968052735447</v>
      </c>
      <c r="G53" s="3">
        <f t="shared" ca="1" si="43"/>
        <v>9.2649794252334967</v>
      </c>
      <c r="H53" s="3">
        <f t="shared" ca="1" si="43"/>
        <v>13.588792199364152</v>
      </c>
      <c r="I53" s="3">
        <f t="shared" ca="1" si="43"/>
        <v>10.87112726486604</v>
      </c>
      <c r="J53" s="3">
        <f t="shared" ca="1" si="43"/>
        <v>13.362691474306365</v>
      </c>
      <c r="K53" s="3">
        <f t="shared" ca="1" si="43"/>
        <v>4.0768975643251082</v>
      </c>
      <c r="L53" s="3">
        <f t="shared" ca="1" si="43"/>
        <v>0.48155561621574544</v>
      </c>
      <c r="M53" s="3">
        <f t="shared" ca="1" si="43"/>
        <v>6.0158089063651346E-2</v>
      </c>
      <c r="N53" s="3">
        <f t="shared" ca="1" si="43"/>
        <v>2.2024525578412413</v>
      </c>
      <c r="O53" s="3">
        <f t="shared" ca="1" si="43"/>
        <v>0.46054974063402199</v>
      </c>
      <c r="P53" s="3">
        <f t="shared" ref="P53:R53" ca="1" si="44">STDEVP(INDIRECT(CONCATENATE(P44,":",P45)))</f>
        <v>4.4960920531056745</v>
      </c>
      <c r="Q53" s="3">
        <f t="shared" ca="1" si="44"/>
        <v>0.75454352922810231</v>
      </c>
      <c r="R53" s="3">
        <f t="shared" ca="1" si="44"/>
        <v>4.6669340511196431</v>
      </c>
      <c r="S53" s="3">
        <f t="shared" ref="S53:T53" ca="1" si="45">STDEVP(INDIRECT(CONCATENATE(S44,":",S45)))</f>
        <v>3.678352000216945</v>
      </c>
      <c r="T53" s="3">
        <f t="shared" ca="1" si="45"/>
        <v>0</v>
      </c>
      <c r="W53" s="3">
        <f t="shared" ref="W53:Y53" ca="1" si="46">STDEVP(INDIRECT(CONCATENATE(W44,":",W45)))</f>
        <v>1310.3511131714772</v>
      </c>
      <c r="X53" s="3">
        <f t="shared" ca="1" si="46"/>
        <v>3.5900030497848676</v>
      </c>
      <c r="Y53" s="3">
        <f t="shared" ca="1" si="46"/>
        <v>3.6313253004240753</v>
      </c>
    </row>
    <row r="54" spans="3:25">
      <c r="C54" t="s">
        <v>655</v>
      </c>
      <c r="D54" s="1">
        <f ca="1">MODE(INDIRECT(CONCATENATE(D44,":",D45)))</f>
        <v>99</v>
      </c>
      <c r="E54" s="1">
        <f t="shared" ref="E54:O54" ca="1" si="47">MODE(INDIRECT(CONCATENATE(E44,":",E45)))</f>
        <v>0</v>
      </c>
      <c r="F54" s="1">
        <f t="shared" ca="1" si="47"/>
        <v>70</v>
      </c>
      <c r="G54" s="1">
        <f t="shared" ca="1" si="47"/>
        <v>4</v>
      </c>
      <c r="H54" s="1">
        <f t="shared" ca="1" si="47"/>
        <v>5</v>
      </c>
      <c r="I54" s="1">
        <f t="shared" ca="1" si="47"/>
        <v>3</v>
      </c>
      <c r="J54" s="1">
        <f t="shared" ca="1" si="47"/>
        <v>0</v>
      </c>
      <c r="K54" s="1">
        <f t="shared" ca="1" si="47"/>
        <v>0</v>
      </c>
      <c r="L54" s="1">
        <f t="shared" ca="1" si="47"/>
        <v>0</v>
      </c>
      <c r="M54" s="1">
        <f t="shared" ca="1" si="47"/>
        <v>0</v>
      </c>
      <c r="N54" s="1">
        <f t="shared" ca="1" si="47"/>
        <v>1</v>
      </c>
      <c r="O54" s="1">
        <f t="shared" ca="1" si="47"/>
        <v>1</v>
      </c>
      <c r="P54" s="1">
        <f t="shared" ref="P54:R54" ca="1" si="48">MODE(INDIRECT(CONCATENATE(P44,":",P45)))</f>
        <v>20</v>
      </c>
      <c r="Q54" s="1">
        <f t="shared" ca="1" si="48"/>
        <v>1</v>
      </c>
      <c r="R54" s="1">
        <f t="shared" ca="1" si="48"/>
        <v>21</v>
      </c>
      <c r="S54" s="1">
        <f t="shared" ref="S54:T54" ca="1" si="49">MODE(INDIRECT(CONCATENATE(S44,":",S45)))</f>
        <v>0</v>
      </c>
      <c r="T54" s="1">
        <f t="shared" ca="1" si="49"/>
        <v>8</v>
      </c>
      <c r="W54" s="1">
        <f t="shared" ref="W54:Y54" ca="1" si="50">MODE(INDIRECT(CONCATENATE(W44,":",W45)))</f>
        <v>3421.0645833333328</v>
      </c>
      <c r="X54" s="1">
        <f t="shared" ca="1" si="50"/>
        <v>9.3727796803652961</v>
      </c>
      <c r="Y54" s="1">
        <f t="shared" ca="1" si="50"/>
        <v>9</v>
      </c>
    </row>
    <row r="55" spans="3: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3: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5"/>
  <sheetViews>
    <sheetView topLeftCell="A40" zoomScale="60" zoomScaleNormal="60" workbookViewId="0">
      <selection activeCell="AE50" sqref="AE50"/>
    </sheetView>
  </sheetViews>
  <sheetFormatPr defaultRowHeight="15"/>
  <cols>
    <col min="1" max="1" width="13.140625" bestFit="1" customWidth="1"/>
    <col min="2" max="2" width="16.7109375" customWidth="1"/>
    <col min="4" max="4" width="11.28515625" bestFit="1" customWidth="1"/>
    <col min="5" max="5" width="5.5703125" customWidth="1"/>
    <col min="7" max="7" width="11.28515625" customWidth="1"/>
    <col min="8" max="8" width="14" style="45" customWidth="1"/>
    <col min="10" max="10" width="11.28515625" bestFit="1" customWidth="1"/>
    <col min="11" max="11" width="14" customWidth="1"/>
    <col min="12" max="12" width="7.28515625" customWidth="1"/>
    <col min="13" max="13" width="11.28515625" bestFit="1" customWidth="1"/>
    <col min="14" max="14" width="7.42578125" customWidth="1"/>
    <col min="15" max="15" width="7" customWidth="1"/>
    <col min="16" max="16" width="16.42578125" customWidth="1"/>
    <col min="17" max="17" width="8.42578125" customWidth="1"/>
    <col min="19" max="19" width="11.28515625" bestFit="1" customWidth="1"/>
    <col min="20" max="20" width="7.5703125" customWidth="1"/>
    <col min="26" max="26" width="9.140625" style="238"/>
    <col min="31" max="31" width="9.5703125" style="4" bestFit="1" customWidth="1"/>
    <col min="32" max="32" width="9.28515625" style="4" bestFit="1" customWidth="1"/>
    <col min="34" max="34" width="9.140625" style="4"/>
  </cols>
  <sheetData>
    <row r="1" spans="1:38">
      <c r="A1" t="s">
        <v>755</v>
      </c>
      <c r="D1" t="s">
        <v>756</v>
      </c>
      <c r="G1" t="s">
        <v>779</v>
      </c>
      <c r="J1" t="s">
        <v>757</v>
      </c>
      <c r="M1" t="s">
        <v>758</v>
      </c>
      <c r="P1" t="s">
        <v>760</v>
      </c>
      <c r="S1" t="s">
        <v>761</v>
      </c>
      <c r="V1" t="str">
        <f>CONCATENATE(V4, ": ", "Duration histogram per survival class")</f>
        <v>Atlas: Duration histogram per survival class</v>
      </c>
      <c r="AE1"/>
      <c r="AF1"/>
      <c r="AH1"/>
    </row>
    <row r="2" spans="1:38" ht="15.75">
      <c r="A2" s="144" t="s">
        <v>677</v>
      </c>
      <c r="B2" t="s">
        <v>697</v>
      </c>
      <c r="D2" s="144" t="s">
        <v>17</v>
      </c>
      <c r="E2" t="s">
        <v>697</v>
      </c>
      <c r="G2" s="144" t="s">
        <v>677</v>
      </c>
      <c r="H2" s="45" t="s">
        <v>697</v>
      </c>
      <c r="J2" s="144" t="s">
        <v>677</v>
      </c>
      <c r="K2" t="s">
        <v>697</v>
      </c>
      <c r="M2" s="144" t="s">
        <v>17</v>
      </c>
      <c r="N2" t="s">
        <v>697</v>
      </c>
      <c r="P2" s="144" t="s">
        <v>692</v>
      </c>
      <c r="Q2" t="s">
        <v>676</v>
      </c>
      <c r="S2" s="144" t="s">
        <v>677</v>
      </c>
      <c r="T2" t="s">
        <v>697</v>
      </c>
      <c r="V2" s="254" t="s">
        <v>817</v>
      </c>
      <c r="Z2" s="238" t="s">
        <v>739</v>
      </c>
      <c r="AA2" s="18" t="s">
        <v>718</v>
      </c>
      <c r="AB2" s="18" t="s">
        <v>765</v>
      </c>
      <c r="AE2"/>
      <c r="AF2"/>
      <c r="AH2"/>
      <c r="AJ2" s="238" t="s">
        <v>771</v>
      </c>
      <c r="AK2" s="18" t="s">
        <v>718</v>
      </c>
      <c r="AL2" s="18" t="s">
        <v>765</v>
      </c>
    </row>
    <row r="3" spans="1:38" ht="15.75">
      <c r="A3" s="147" t="s">
        <v>678</v>
      </c>
      <c r="B3" s="45">
        <v>0.26666666666666666</v>
      </c>
      <c r="D3" s="147" t="s">
        <v>678</v>
      </c>
      <c r="E3" s="45">
        <v>0.6470588235294118</v>
      </c>
      <c r="G3" s="147" t="s">
        <v>797</v>
      </c>
      <c r="H3" s="45">
        <v>0.48749999999999999</v>
      </c>
      <c r="J3" s="147" t="s">
        <v>678</v>
      </c>
      <c r="K3" s="45">
        <v>0.47619047619047616</v>
      </c>
      <c r="M3" s="147" t="s">
        <v>678</v>
      </c>
      <c r="N3" s="45">
        <v>0.2857142857142857</v>
      </c>
      <c r="P3" s="147" t="s">
        <v>681</v>
      </c>
      <c r="Q3" s="45">
        <v>0.2</v>
      </c>
      <c r="S3" s="147" t="s">
        <v>683</v>
      </c>
      <c r="T3" s="45">
        <v>0.22222222222222221</v>
      </c>
      <c r="V3" s="254" t="s">
        <v>814</v>
      </c>
      <c r="Z3" s="239" t="s">
        <v>678</v>
      </c>
      <c r="AA3" s="4">
        <v>0.26666666666666666</v>
      </c>
      <c r="AB3" s="4">
        <v>4.1095890410958902E-2</v>
      </c>
      <c r="AE3"/>
      <c r="AF3"/>
      <c r="AH3"/>
      <c r="AJ3" s="239" t="s">
        <v>678</v>
      </c>
      <c r="AK3" s="45">
        <v>0.2857142857142857</v>
      </c>
      <c r="AL3" s="45">
        <v>8.771929824561403E-3</v>
      </c>
    </row>
    <row r="4" spans="1:38">
      <c r="A4" s="147" t="s">
        <v>679</v>
      </c>
      <c r="B4" s="45">
        <v>0.53333333333333333</v>
      </c>
      <c r="D4" s="147" t="s">
        <v>683</v>
      </c>
      <c r="E4" s="45">
        <v>0.17647058823529413</v>
      </c>
      <c r="G4" s="147" t="s">
        <v>798</v>
      </c>
      <c r="H4" s="45">
        <v>0.3125</v>
      </c>
      <c r="J4" s="147" t="s">
        <v>679</v>
      </c>
      <c r="K4" s="45">
        <v>4.7619047619047616E-2</v>
      </c>
      <c r="M4" s="147" t="s">
        <v>683</v>
      </c>
      <c r="N4" s="45">
        <v>0.42857142857142855</v>
      </c>
      <c r="P4" s="147" t="s">
        <v>686</v>
      </c>
      <c r="Q4" s="45">
        <v>0.4</v>
      </c>
      <c r="S4" s="147" t="s">
        <v>680</v>
      </c>
      <c r="T4" s="45">
        <v>0.1111111111111111</v>
      </c>
      <c r="V4" s="238" t="s">
        <v>766</v>
      </c>
      <c r="Z4" s="239" t="s">
        <v>683</v>
      </c>
      <c r="AA4" s="4"/>
      <c r="AB4" s="4">
        <v>0.16438356164383561</v>
      </c>
      <c r="AE4"/>
      <c r="AF4"/>
      <c r="AH4"/>
      <c r="AJ4" s="239" t="s">
        <v>683</v>
      </c>
      <c r="AK4" s="45">
        <v>0.42857142857142855</v>
      </c>
      <c r="AL4" s="45">
        <v>8.771929824561403E-3</v>
      </c>
    </row>
    <row r="5" spans="1:38">
      <c r="A5" s="147" t="s">
        <v>680</v>
      </c>
      <c r="B5" s="45">
        <v>6.6666666666666666E-2</v>
      </c>
      <c r="D5" s="147" t="s">
        <v>679</v>
      </c>
      <c r="E5" s="45">
        <v>0.11764705882352941</v>
      </c>
      <c r="G5" s="147" t="s">
        <v>799</v>
      </c>
      <c r="H5" s="45">
        <v>7.4999999999999997E-2</v>
      </c>
      <c r="J5" s="147" t="s">
        <v>680</v>
      </c>
      <c r="K5" s="45">
        <v>9.5238095238095233E-2</v>
      </c>
      <c r="M5" s="147" t="s">
        <v>679</v>
      </c>
      <c r="N5" s="45">
        <v>0.21428571428571427</v>
      </c>
      <c r="P5" s="147" t="s">
        <v>693</v>
      </c>
      <c r="Q5" s="45">
        <v>0.4</v>
      </c>
      <c r="S5" s="147" t="s">
        <v>684</v>
      </c>
      <c r="T5" s="45">
        <v>0.33333333333333331</v>
      </c>
      <c r="V5" t="s">
        <v>677</v>
      </c>
      <c r="W5" t="s">
        <v>809</v>
      </c>
      <c r="X5" t="s">
        <v>808</v>
      </c>
      <c r="Z5" s="239" t="s">
        <v>679</v>
      </c>
      <c r="AA5" s="4">
        <v>0.53333333333333333</v>
      </c>
      <c r="AB5" s="4">
        <v>1.3698630136986301E-2</v>
      </c>
      <c r="AE5"/>
      <c r="AF5"/>
      <c r="AH5"/>
      <c r="AJ5" s="239" t="s">
        <v>679</v>
      </c>
      <c r="AK5" s="45">
        <v>0.21428571428571427</v>
      </c>
      <c r="AL5" s="45">
        <v>1.7543859649122806E-2</v>
      </c>
    </row>
    <row r="6" spans="1:38">
      <c r="A6" s="147" t="s">
        <v>681</v>
      </c>
      <c r="B6" s="45">
        <v>0.13333333333333333</v>
      </c>
      <c r="D6" s="147" t="s">
        <v>680</v>
      </c>
      <c r="E6" s="45">
        <v>5.8823529411764705E-2</v>
      </c>
      <c r="G6" s="147" t="s">
        <v>800</v>
      </c>
      <c r="H6" s="45">
        <v>2.5000000000000001E-2</v>
      </c>
      <c r="J6" s="147" t="s">
        <v>684</v>
      </c>
      <c r="K6" s="45">
        <v>9.5238095238095233E-2</v>
      </c>
      <c r="M6" s="147" t="s">
        <v>684</v>
      </c>
      <c r="N6" s="45">
        <v>7.1428571428571425E-2</v>
      </c>
      <c r="P6" s="147" t="s">
        <v>675</v>
      </c>
      <c r="Q6" s="45">
        <v>1</v>
      </c>
      <c r="S6" s="147" t="s">
        <v>681</v>
      </c>
      <c r="T6" s="45">
        <v>0.22222222222222221</v>
      </c>
      <c r="V6" s="239" t="s">
        <v>678</v>
      </c>
      <c r="W6" s="55">
        <v>4.1095890410958902E-2</v>
      </c>
      <c r="X6" s="55">
        <v>0.26666666666666666</v>
      </c>
      <c r="Z6" s="239" t="s">
        <v>680</v>
      </c>
      <c r="AA6" s="4">
        <v>6.6666666666666666E-2</v>
      </c>
      <c r="AB6" s="4">
        <v>1.3698630136986301E-2</v>
      </c>
      <c r="AE6"/>
      <c r="AF6"/>
      <c r="AH6"/>
      <c r="AJ6" s="239" t="s">
        <v>680</v>
      </c>
    </row>
    <row r="7" spans="1:38">
      <c r="A7" s="147" t="s">
        <v>675</v>
      </c>
      <c r="B7" s="45">
        <v>1</v>
      </c>
      <c r="D7" s="147" t="s">
        <v>675</v>
      </c>
      <c r="E7" s="45">
        <v>1</v>
      </c>
      <c r="G7" s="147" t="s">
        <v>801</v>
      </c>
      <c r="H7" s="45">
        <v>0.05</v>
      </c>
      <c r="J7" s="147" t="s">
        <v>681</v>
      </c>
      <c r="K7" s="45">
        <v>4.7619047619047616E-2</v>
      </c>
      <c r="M7" s="147" t="s">
        <v>675</v>
      </c>
      <c r="N7" s="45">
        <v>1</v>
      </c>
      <c r="Q7" s="45"/>
      <c r="S7" s="147" t="s">
        <v>686</v>
      </c>
      <c r="T7" s="45">
        <v>0.1111111111111111</v>
      </c>
      <c r="V7" s="239" t="s">
        <v>683</v>
      </c>
      <c r="W7" s="55">
        <v>0.16438356164383561</v>
      </c>
      <c r="X7" s="55"/>
      <c r="Z7" s="239" t="s">
        <v>684</v>
      </c>
      <c r="AA7" s="4"/>
      <c r="AB7" s="4">
        <v>5.4794520547945202E-2</v>
      </c>
      <c r="AE7"/>
      <c r="AF7"/>
      <c r="AH7"/>
      <c r="AJ7" s="239" t="s">
        <v>684</v>
      </c>
      <c r="AK7" s="45">
        <v>7.1428571428571425E-2</v>
      </c>
      <c r="AL7" s="45">
        <v>1.7543859649122806E-2</v>
      </c>
    </row>
    <row r="8" spans="1:38">
      <c r="B8" s="45"/>
      <c r="E8" s="45"/>
      <c r="G8" s="147" t="s">
        <v>802</v>
      </c>
      <c r="H8" s="45">
        <v>0.05</v>
      </c>
      <c r="J8" s="147" t="s">
        <v>685</v>
      </c>
      <c r="K8" s="45">
        <v>9.5238095238095233E-2</v>
      </c>
      <c r="N8" s="45"/>
      <c r="Q8" s="45"/>
      <c r="S8" s="147" t="s">
        <v>675</v>
      </c>
      <c r="T8" s="45">
        <v>1</v>
      </c>
      <c r="V8" s="239" t="s">
        <v>679</v>
      </c>
      <c r="W8" s="55">
        <v>1.3698630136986301E-2</v>
      </c>
      <c r="X8" s="55">
        <v>0.53333333333333333</v>
      </c>
      <c r="Z8" s="239" t="s">
        <v>681</v>
      </c>
      <c r="AA8" s="4">
        <v>0.13333333333333333</v>
      </c>
      <c r="AB8" s="4">
        <v>5.4794520547945202E-2</v>
      </c>
      <c r="AE8"/>
      <c r="AF8"/>
      <c r="AH8"/>
      <c r="AJ8" s="239" t="s">
        <v>681</v>
      </c>
      <c r="AK8" s="4"/>
      <c r="AL8" s="45">
        <v>8.771929824561403E-3</v>
      </c>
    </row>
    <row r="9" spans="1:38">
      <c r="B9" s="45"/>
      <c r="E9" s="45"/>
      <c r="G9" s="147" t="s">
        <v>675</v>
      </c>
      <c r="H9" s="45">
        <v>1</v>
      </c>
      <c r="J9" s="147" t="s">
        <v>686</v>
      </c>
      <c r="K9" s="45">
        <v>4.7619047619047616E-2</v>
      </c>
      <c r="N9" s="45"/>
      <c r="Q9" s="45"/>
      <c r="T9" s="45"/>
      <c r="V9" s="239" t="s">
        <v>680</v>
      </c>
      <c r="W9" s="55">
        <v>1.3698630136986301E-2</v>
      </c>
      <c r="X9" s="55">
        <v>6.6666666666666666E-2</v>
      </c>
      <c r="Z9" s="239" t="s">
        <v>685</v>
      </c>
      <c r="AA9" s="4"/>
      <c r="AB9" s="4">
        <v>1.3698630136986301E-2</v>
      </c>
      <c r="AE9"/>
      <c r="AF9"/>
      <c r="AH9"/>
      <c r="AJ9" s="239" t="s">
        <v>685</v>
      </c>
      <c r="AK9" s="4"/>
      <c r="AL9" s="45">
        <v>7.0175438596491224E-2</v>
      </c>
    </row>
    <row r="10" spans="1:38">
      <c r="B10" s="45"/>
      <c r="E10" s="45"/>
      <c r="H10"/>
      <c r="J10" s="147" t="s">
        <v>687</v>
      </c>
      <c r="K10" s="45">
        <v>4.7619047619047616E-2</v>
      </c>
      <c r="N10" s="45"/>
      <c r="Q10" s="45"/>
      <c r="T10" s="45"/>
      <c r="V10" s="239" t="s">
        <v>684</v>
      </c>
      <c r="W10" s="55">
        <v>5.4794520547945202E-2</v>
      </c>
      <c r="X10" s="55"/>
      <c r="Z10" s="239" t="s">
        <v>686</v>
      </c>
      <c r="AA10" s="4"/>
      <c r="AB10" s="4"/>
      <c r="AE10"/>
      <c r="AF10"/>
      <c r="AH10"/>
      <c r="AJ10" s="239" t="s">
        <v>686</v>
      </c>
      <c r="AK10" s="4"/>
      <c r="AL10" s="45">
        <v>2.6315789473684209E-2</v>
      </c>
    </row>
    <row r="11" spans="1:38">
      <c r="B11" s="45"/>
      <c r="E11" s="45"/>
      <c r="H11"/>
      <c r="J11" s="147" t="s">
        <v>688</v>
      </c>
      <c r="K11" s="45">
        <v>4.7619047619047616E-2</v>
      </c>
      <c r="N11" s="45"/>
      <c r="Q11" s="45"/>
      <c r="T11" s="45"/>
      <c r="V11" s="239" t="s">
        <v>681</v>
      </c>
      <c r="W11" s="55">
        <v>5.4794520547945202E-2</v>
      </c>
      <c r="X11" s="55">
        <v>0.13333333333333333</v>
      </c>
      <c r="Z11" s="239" t="s">
        <v>693</v>
      </c>
      <c r="AA11" s="4"/>
      <c r="AB11" s="4">
        <v>0.64383561643835618</v>
      </c>
      <c r="AE11"/>
      <c r="AF11"/>
      <c r="AH11"/>
      <c r="AJ11" s="239" t="s">
        <v>693</v>
      </c>
      <c r="AK11" s="4"/>
      <c r="AL11" s="45">
        <v>3.5087719298245612E-2</v>
      </c>
    </row>
    <row r="12" spans="1:38">
      <c r="B12" s="45"/>
      <c r="E12" s="45"/>
      <c r="H12"/>
      <c r="J12" s="147" t="s">
        <v>675</v>
      </c>
      <c r="K12" s="45">
        <v>1</v>
      </c>
      <c r="N12" s="45"/>
      <c r="Q12" s="45"/>
      <c r="T12" s="45"/>
      <c r="V12" s="239" t="s">
        <v>685</v>
      </c>
      <c r="W12" s="55">
        <v>1.3698630136986301E-2</v>
      </c>
      <c r="X12" s="55"/>
      <c r="Z12" s="239" t="s">
        <v>710</v>
      </c>
      <c r="AA12" s="4"/>
      <c r="AB12" s="4"/>
      <c r="AE12"/>
      <c r="AF12"/>
      <c r="AH12"/>
      <c r="AJ12" s="239" t="s">
        <v>710</v>
      </c>
      <c r="AK12" s="4"/>
    </row>
    <row r="13" spans="1:38">
      <c r="B13" s="45"/>
      <c r="E13" s="45"/>
      <c r="H13"/>
      <c r="K13" s="45"/>
      <c r="N13" s="45"/>
      <c r="Q13" s="45"/>
      <c r="T13" s="45"/>
      <c r="V13" s="239" t="s">
        <v>686</v>
      </c>
      <c r="W13" s="55"/>
      <c r="X13" s="55"/>
      <c r="Z13" s="239" t="s">
        <v>713</v>
      </c>
      <c r="AA13" s="4"/>
      <c r="AB13" s="4"/>
      <c r="AE13"/>
      <c r="AF13"/>
      <c r="AH13"/>
      <c r="AJ13" s="239" t="s">
        <v>713</v>
      </c>
      <c r="AK13" s="4"/>
      <c r="AL13" s="45">
        <v>5.2631578947368418E-2</v>
      </c>
    </row>
    <row r="14" spans="1:38">
      <c r="B14" s="45"/>
      <c r="E14" s="45"/>
      <c r="H14"/>
      <c r="K14" s="45"/>
      <c r="N14" s="45"/>
      <c r="Q14" s="45"/>
      <c r="T14" s="45"/>
      <c r="V14" s="239" t="s">
        <v>693</v>
      </c>
      <c r="W14" s="55">
        <v>0.64383561643835618</v>
      </c>
      <c r="X14" s="55"/>
      <c r="Z14" s="238" t="s">
        <v>764</v>
      </c>
      <c r="AA14" s="4"/>
      <c r="AB14" s="4"/>
      <c r="AE14"/>
      <c r="AF14"/>
      <c r="AH14"/>
      <c r="AJ14" s="238" t="s">
        <v>764</v>
      </c>
      <c r="AK14" s="4"/>
    </row>
    <row r="15" spans="1:38">
      <c r="B15" s="45"/>
      <c r="E15" s="45"/>
      <c r="H15"/>
      <c r="K15" s="45"/>
      <c r="N15" s="45"/>
      <c r="Q15" s="45"/>
      <c r="T15" s="45"/>
      <c r="V15" s="239"/>
      <c r="Z15" s="147" t="s">
        <v>714</v>
      </c>
      <c r="AA15" s="4"/>
      <c r="AB15" s="4"/>
      <c r="AE15"/>
      <c r="AF15"/>
      <c r="AH15"/>
      <c r="AJ15" s="147" t="s">
        <v>714</v>
      </c>
      <c r="AK15" s="4"/>
      <c r="AL15" s="45">
        <v>2.6315789473684209E-2</v>
      </c>
    </row>
    <row r="16" spans="1:38">
      <c r="A16" s="144" t="s">
        <v>17</v>
      </c>
      <c r="B16" s="45" t="s">
        <v>700</v>
      </c>
      <c r="D16" s="144" t="s">
        <v>17</v>
      </c>
      <c r="E16" s="45" t="s">
        <v>700</v>
      </c>
      <c r="H16"/>
      <c r="J16" s="144" t="s">
        <v>677</v>
      </c>
      <c r="K16" s="45" t="s">
        <v>700</v>
      </c>
      <c r="M16" s="144" t="s">
        <v>677</v>
      </c>
      <c r="N16" s="45" t="s">
        <v>700</v>
      </c>
      <c r="P16" s="144" t="s">
        <v>694</v>
      </c>
      <c r="Q16" s="45" t="s">
        <v>695</v>
      </c>
      <c r="S16" s="144" t="s">
        <v>677</v>
      </c>
      <c r="T16" s="45" t="s">
        <v>700</v>
      </c>
      <c r="V16" s="239"/>
      <c r="Z16" s="147" t="s">
        <v>696</v>
      </c>
      <c r="AA16" s="4"/>
      <c r="AB16" s="4"/>
      <c r="AE16"/>
      <c r="AF16"/>
      <c r="AH16"/>
      <c r="AJ16" s="147" t="s">
        <v>696</v>
      </c>
      <c r="AK16" s="4"/>
      <c r="AL16" s="45">
        <v>0.26315789473684209</v>
      </c>
    </row>
    <row r="17" spans="1:38">
      <c r="A17" s="147" t="s">
        <v>678</v>
      </c>
      <c r="B17" s="45">
        <v>4.1095890410958902E-2</v>
      </c>
      <c r="D17" s="147" t="s">
        <v>678</v>
      </c>
      <c r="E17" s="45">
        <v>3.5714285714285712E-2</v>
      </c>
      <c r="H17"/>
      <c r="J17" s="147" t="s">
        <v>680</v>
      </c>
      <c r="K17" s="45">
        <v>0.06</v>
      </c>
      <c r="M17" s="147" t="s">
        <v>678</v>
      </c>
      <c r="N17" s="45">
        <v>8.771929824561403E-3</v>
      </c>
      <c r="P17" s="147" t="s">
        <v>678</v>
      </c>
      <c r="Q17" s="45">
        <v>3.0769230769230771E-2</v>
      </c>
      <c r="S17" s="147" t="s">
        <v>678</v>
      </c>
      <c r="T17" s="45">
        <v>8.6956521739130432E-2</v>
      </c>
      <c r="V17" s="238"/>
      <c r="Z17" s="147" t="s">
        <v>715</v>
      </c>
      <c r="AA17" s="4"/>
      <c r="AB17" s="4"/>
      <c r="AE17"/>
      <c r="AF17"/>
      <c r="AH17"/>
      <c r="AJ17" s="147" t="s">
        <v>715</v>
      </c>
      <c r="AK17" s="4"/>
      <c r="AL17" s="45">
        <v>0.46491228070175439</v>
      </c>
    </row>
    <row r="18" spans="1:38">
      <c r="A18" s="147" t="s">
        <v>683</v>
      </c>
      <c r="B18" s="45">
        <v>0.16438356164383561</v>
      </c>
      <c r="D18" s="147" t="s">
        <v>683</v>
      </c>
      <c r="E18" s="45">
        <v>0.21428571428571427</v>
      </c>
      <c r="H18"/>
      <c r="J18" s="147" t="s">
        <v>681</v>
      </c>
      <c r="K18" s="45">
        <v>0.06</v>
      </c>
      <c r="M18" s="147" t="s">
        <v>683</v>
      </c>
      <c r="N18" s="45">
        <v>8.771929824561403E-3</v>
      </c>
      <c r="P18" s="147" t="s">
        <v>683</v>
      </c>
      <c r="Q18" s="45">
        <v>6.1538461538461542E-2</v>
      </c>
      <c r="S18" s="147" t="s">
        <v>683</v>
      </c>
      <c r="T18" s="45">
        <v>0.30434782608695654</v>
      </c>
      <c r="V18" s="147"/>
      <c r="Z18"/>
      <c r="AE18"/>
      <c r="AF18"/>
      <c r="AH18"/>
    </row>
    <row r="19" spans="1:38">
      <c r="A19" s="147" t="s">
        <v>679</v>
      </c>
      <c r="B19" s="45">
        <v>1.3698630136986301E-2</v>
      </c>
      <c r="D19" s="147" t="s">
        <v>679</v>
      </c>
      <c r="E19" s="45">
        <v>0.25</v>
      </c>
      <c r="H19"/>
      <c r="J19" s="147" t="s">
        <v>685</v>
      </c>
      <c r="K19" s="45">
        <v>0.02</v>
      </c>
      <c r="M19" s="147" t="s">
        <v>679</v>
      </c>
      <c r="N19" s="45">
        <v>1.7543859649122806E-2</v>
      </c>
      <c r="P19" s="147" t="s">
        <v>681</v>
      </c>
      <c r="Q19" s="45">
        <v>1.5384615384615385E-2</v>
      </c>
      <c r="S19" s="147" t="s">
        <v>680</v>
      </c>
      <c r="T19" s="45">
        <v>4.3478260869565216E-2</v>
      </c>
      <c r="V19" s="147"/>
      <c r="AA19" s="4"/>
      <c r="AE19"/>
      <c r="AF19"/>
      <c r="AH19"/>
    </row>
    <row r="20" spans="1:38">
      <c r="A20" s="147" t="s">
        <v>680</v>
      </c>
      <c r="B20" s="45">
        <v>1.3698630136986301E-2</v>
      </c>
      <c r="D20" s="147" t="s">
        <v>680</v>
      </c>
      <c r="E20" s="45">
        <v>3.5714285714285712E-2</v>
      </c>
      <c r="H20"/>
      <c r="J20" s="147" t="s">
        <v>686</v>
      </c>
      <c r="K20" s="45">
        <v>0.02</v>
      </c>
      <c r="M20" s="147" t="s">
        <v>684</v>
      </c>
      <c r="N20" s="45">
        <v>1.7543859649122806E-2</v>
      </c>
      <c r="P20" s="147" t="s">
        <v>685</v>
      </c>
      <c r="Q20" s="45">
        <v>1.5384615384615385E-2</v>
      </c>
      <c r="S20" s="147" t="s">
        <v>684</v>
      </c>
      <c r="T20" s="45">
        <v>4.3478260869565216E-2</v>
      </c>
      <c r="V20" s="147"/>
      <c r="AE20"/>
      <c r="AF20"/>
      <c r="AH20"/>
    </row>
    <row r="21" spans="1:38">
      <c r="A21" s="147" t="s">
        <v>684</v>
      </c>
      <c r="B21" s="45">
        <v>5.4794520547945202E-2</v>
      </c>
      <c r="D21" s="147" t="s">
        <v>684</v>
      </c>
      <c r="E21" s="45">
        <v>0.4642857142857143</v>
      </c>
      <c r="H21"/>
      <c r="J21" s="147" t="s">
        <v>693</v>
      </c>
      <c r="K21" s="45">
        <v>0.06</v>
      </c>
      <c r="M21" s="147" t="s">
        <v>681</v>
      </c>
      <c r="N21" s="45">
        <v>8.771929824561403E-3</v>
      </c>
      <c r="P21" s="147" t="s">
        <v>696</v>
      </c>
      <c r="Q21" s="45">
        <v>0.87692307692307692</v>
      </c>
      <c r="S21" s="147" t="s">
        <v>693</v>
      </c>
      <c r="T21" s="45">
        <v>4.3478260869565216E-2</v>
      </c>
      <c r="Z21" s="238" t="s">
        <v>770</v>
      </c>
      <c r="AA21" s="18" t="s">
        <v>718</v>
      </c>
      <c r="AB21" s="18" t="s">
        <v>765</v>
      </c>
      <c r="AE21"/>
      <c r="AF21"/>
      <c r="AH21"/>
      <c r="AJ21" s="238" t="s">
        <v>762</v>
      </c>
      <c r="AK21" s="18" t="s">
        <v>718</v>
      </c>
      <c r="AL21" s="18" t="s">
        <v>765</v>
      </c>
    </row>
    <row r="22" spans="1:38">
      <c r="A22" s="147" t="s">
        <v>681</v>
      </c>
      <c r="B22" s="45">
        <v>5.4794520547945202E-2</v>
      </c>
      <c r="D22" s="147" t="s">
        <v>675</v>
      </c>
      <c r="E22" s="45">
        <v>1</v>
      </c>
      <c r="H22"/>
      <c r="J22" s="147" t="s">
        <v>710</v>
      </c>
      <c r="K22" s="45">
        <v>0.06</v>
      </c>
      <c r="M22" s="147" t="s">
        <v>685</v>
      </c>
      <c r="N22" s="45">
        <v>7.0175438596491224E-2</v>
      </c>
      <c r="P22" s="147" t="s">
        <v>675</v>
      </c>
      <c r="Q22" s="45">
        <v>1</v>
      </c>
      <c r="S22" s="147" t="s">
        <v>710</v>
      </c>
      <c r="T22" s="45">
        <v>0.47826086956521741</v>
      </c>
      <c r="Z22" s="239" t="s">
        <v>678</v>
      </c>
      <c r="AA22" s="45">
        <v>0.6470588235294118</v>
      </c>
      <c r="AB22" s="45">
        <v>3.5714285714285712E-2</v>
      </c>
      <c r="AE22"/>
      <c r="AF22"/>
      <c r="AH22"/>
      <c r="AJ22" s="239" t="s">
        <v>678</v>
      </c>
      <c r="AK22" s="45"/>
      <c r="AL22" s="45">
        <v>3.0769230769230771E-2</v>
      </c>
    </row>
    <row r="23" spans="1:38">
      <c r="A23" s="147" t="s">
        <v>685</v>
      </c>
      <c r="B23" s="45">
        <v>1.3698630136986301E-2</v>
      </c>
      <c r="J23" s="147" t="s">
        <v>715</v>
      </c>
      <c r="K23" s="45">
        <v>0.06</v>
      </c>
      <c r="M23" s="147" t="s">
        <v>686</v>
      </c>
      <c r="N23" s="45">
        <v>2.6315789473684209E-2</v>
      </c>
      <c r="S23" s="147" t="s">
        <v>675</v>
      </c>
      <c r="T23" s="45">
        <v>1</v>
      </c>
      <c r="Z23" s="239" t="s">
        <v>683</v>
      </c>
      <c r="AA23" s="45">
        <v>0.17647058823529413</v>
      </c>
      <c r="AB23" s="45">
        <v>0.21428571428571427</v>
      </c>
      <c r="AE23"/>
      <c r="AF23"/>
      <c r="AH23"/>
      <c r="AJ23" s="239" t="s">
        <v>683</v>
      </c>
      <c r="AK23" s="45"/>
      <c r="AL23" s="45">
        <v>6.1538461538461542E-2</v>
      </c>
    </row>
    <row r="24" spans="1:38">
      <c r="A24" s="147" t="s">
        <v>693</v>
      </c>
      <c r="B24" s="45">
        <v>0.64383561643835618</v>
      </c>
      <c r="G24" s="144" t="s">
        <v>677</v>
      </c>
      <c r="H24" s="45" t="s">
        <v>700</v>
      </c>
      <c r="J24" s="147" t="s">
        <v>719</v>
      </c>
      <c r="K24" s="45">
        <v>0.02</v>
      </c>
      <c r="M24" s="147" t="s">
        <v>693</v>
      </c>
      <c r="N24" s="45">
        <v>3.5087719298245612E-2</v>
      </c>
      <c r="Z24" s="239" t="s">
        <v>679</v>
      </c>
      <c r="AA24" s="45">
        <v>0.11764705882352941</v>
      </c>
      <c r="AB24" s="45">
        <v>0.25</v>
      </c>
      <c r="AE24"/>
      <c r="AF24"/>
      <c r="AH24"/>
      <c r="AJ24" s="239" t="s">
        <v>679</v>
      </c>
      <c r="AK24" s="45"/>
      <c r="AL24" s="45"/>
    </row>
    <row r="25" spans="1:38">
      <c r="A25" s="147" t="s">
        <v>675</v>
      </c>
      <c r="B25" s="45">
        <v>1</v>
      </c>
      <c r="G25" s="147" t="s">
        <v>797</v>
      </c>
      <c r="H25" s="45">
        <v>0.08</v>
      </c>
      <c r="J25" s="147" t="s">
        <v>720</v>
      </c>
      <c r="K25" s="45">
        <v>0.02</v>
      </c>
      <c r="M25" s="147" t="s">
        <v>713</v>
      </c>
      <c r="N25" s="45">
        <v>5.2631578947368418E-2</v>
      </c>
      <c r="Z25" s="239" t="s">
        <v>680</v>
      </c>
      <c r="AA25" s="45">
        <v>5.8823529411764705E-2</v>
      </c>
      <c r="AB25" s="45">
        <v>3.5714285714285712E-2</v>
      </c>
      <c r="AE25"/>
      <c r="AF25"/>
      <c r="AH25"/>
      <c r="AJ25" s="239" t="s">
        <v>680</v>
      </c>
    </row>
    <row r="26" spans="1:38">
      <c r="G26" s="147" t="s">
        <v>798</v>
      </c>
      <c r="H26" s="45">
        <v>2.6666666666666668E-2</v>
      </c>
      <c r="J26" s="147" t="s">
        <v>721</v>
      </c>
      <c r="K26" s="45">
        <v>0.04</v>
      </c>
      <c r="M26" s="147" t="s">
        <v>714</v>
      </c>
      <c r="N26" s="45">
        <v>2.6315789473684209E-2</v>
      </c>
      <c r="Z26" s="239" t="s">
        <v>684</v>
      </c>
      <c r="AA26" s="4"/>
      <c r="AB26" s="45">
        <v>0.4642857142857143</v>
      </c>
      <c r="AE26"/>
      <c r="AF26"/>
      <c r="AH26"/>
      <c r="AJ26" s="239" t="s">
        <v>684</v>
      </c>
      <c r="AK26" s="45"/>
    </row>
    <row r="27" spans="1:38">
      <c r="G27" s="147" t="s">
        <v>799</v>
      </c>
      <c r="H27" s="45">
        <v>0.08</v>
      </c>
      <c r="J27" s="147" t="s">
        <v>722</v>
      </c>
      <c r="K27" s="45">
        <v>0.06</v>
      </c>
      <c r="M27" s="147" t="s">
        <v>696</v>
      </c>
      <c r="N27" s="45">
        <v>0.26315789473684209</v>
      </c>
      <c r="Q27" t="str">
        <f>CONCATENATE(Q30, ": ", "Duration histogram per survival class")</f>
        <v>Biosql: Duration histogram per survival class</v>
      </c>
      <c r="V27" t="str">
        <f>CONCATENATE(V30, ": ", "Duration histogram per survival class")</f>
        <v>Mwiki: Duration histogram per survival class</v>
      </c>
      <c r="Z27"/>
      <c r="AE27"/>
      <c r="AF27"/>
      <c r="AH27"/>
      <c r="AJ27" s="239" t="s">
        <v>681</v>
      </c>
      <c r="AK27" s="45">
        <v>0.2</v>
      </c>
      <c r="AL27" s="45">
        <v>1.5384615384615385E-2</v>
      </c>
    </row>
    <row r="28" spans="1:38" ht="15.75">
      <c r="G28" s="147" t="s">
        <v>800</v>
      </c>
      <c r="H28" s="45">
        <v>0.04</v>
      </c>
      <c r="J28" s="147" t="s">
        <v>687</v>
      </c>
      <c r="K28" s="45">
        <v>0.08</v>
      </c>
      <c r="M28" s="147" t="s">
        <v>715</v>
      </c>
      <c r="N28" s="45">
        <v>0.46491228070175439</v>
      </c>
      <c r="Q28" s="254" t="s">
        <v>817</v>
      </c>
      <c r="V28" s="254" t="s">
        <v>817</v>
      </c>
      <c r="Z28"/>
      <c r="AE28"/>
      <c r="AF28"/>
      <c r="AH28"/>
      <c r="AJ28" s="239" t="s">
        <v>685</v>
      </c>
      <c r="AL28" s="45">
        <v>1.5384615384615385E-2</v>
      </c>
    </row>
    <row r="29" spans="1:38" ht="15.75">
      <c r="G29" s="147" t="s">
        <v>801</v>
      </c>
      <c r="H29" s="45">
        <v>5.3333333333333337E-2</v>
      </c>
      <c r="J29" s="147" t="s">
        <v>723</v>
      </c>
      <c r="K29" s="45">
        <v>0.02</v>
      </c>
      <c r="M29" s="147" t="s">
        <v>675</v>
      </c>
      <c r="N29" s="45">
        <v>1</v>
      </c>
      <c r="Q29" s="254" t="s">
        <v>814</v>
      </c>
      <c r="V29" s="254" t="s">
        <v>812</v>
      </c>
      <c r="AE29"/>
      <c r="AF29"/>
      <c r="AH29"/>
      <c r="AJ29" s="239" t="s">
        <v>686</v>
      </c>
      <c r="AK29" s="45">
        <v>0.4</v>
      </c>
    </row>
    <row r="30" spans="1:38">
      <c r="A30" t="s">
        <v>815</v>
      </c>
      <c r="G30" s="147" t="s">
        <v>803</v>
      </c>
      <c r="H30" s="45">
        <v>0.17333333333333334</v>
      </c>
      <c r="J30" s="147" t="s">
        <v>688</v>
      </c>
      <c r="K30" s="45">
        <v>0.08</v>
      </c>
      <c r="Q30" s="238" t="s">
        <v>813</v>
      </c>
      <c r="V30" s="238" t="s">
        <v>811</v>
      </c>
      <c r="W30" t="s">
        <v>807</v>
      </c>
      <c r="Z30" s="238" t="s">
        <v>745</v>
      </c>
      <c r="AA30" s="18" t="s">
        <v>718</v>
      </c>
      <c r="AB30" s="18" t="s">
        <v>765</v>
      </c>
      <c r="AE30"/>
      <c r="AF30"/>
      <c r="AH30"/>
      <c r="AJ30" s="239" t="s">
        <v>693</v>
      </c>
      <c r="AK30" s="45">
        <v>0.4</v>
      </c>
      <c r="AL30" s="45"/>
    </row>
    <row r="31" spans="1:38">
      <c r="G31" s="147" t="s">
        <v>804</v>
      </c>
      <c r="H31" s="45">
        <v>0.16</v>
      </c>
      <c r="J31" s="147" t="s">
        <v>724</v>
      </c>
      <c r="K31" s="45">
        <v>0.04</v>
      </c>
      <c r="Q31" t="s">
        <v>677</v>
      </c>
      <c r="R31" t="s">
        <v>809</v>
      </c>
      <c r="S31" t="s">
        <v>808</v>
      </c>
      <c r="V31" t="s">
        <v>677</v>
      </c>
      <c r="W31" t="s">
        <v>809</v>
      </c>
      <c r="X31" t="s">
        <v>808</v>
      </c>
      <c r="Z31" s="239" t="s">
        <v>678</v>
      </c>
      <c r="AA31" s="45">
        <v>0.47619047619047616</v>
      </c>
      <c r="AE31"/>
      <c r="AF31"/>
      <c r="AH31"/>
      <c r="AJ31" s="239" t="s">
        <v>710</v>
      </c>
      <c r="AK31" s="4"/>
    </row>
    <row r="32" spans="1:38">
      <c r="A32" s="144" t="s">
        <v>674</v>
      </c>
      <c r="B32" t="s">
        <v>676</v>
      </c>
      <c r="G32" s="147" t="s">
        <v>802</v>
      </c>
      <c r="H32" s="45">
        <v>0.21333333333333335</v>
      </c>
      <c r="J32" s="147" t="s">
        <v>725</v>
      </c>
      <c r="K32" s="45">
        <v>0.06</v>
      </c>
      <c r="Q32" s="239" t="s">
        <v>678</v>
      </c>
      <c r="R32" s="45">
        <v>3.5714285714285712E-2</v>
      </c>
      <c r="S32" s="45">
        <v>0.6470588235294118</v>
      </c>
      <c r="V32" s="253" t="s">
        <v>797</v>
      </c>
      <c r="W32" s="55">
        <v>0.06</v>
      </c>
      <c r="X32" s="55">
        <v>0.7142857142857143</v>
      </c>
      <c r="Z32" s="239" t="s">
        <v>683</v>
      </c>
      <c r="AE32"/>
      <c r="AF32"/>
      <c r="AH32"/>
      <c r="AJ32" s="239" t="s">
        <v>713</v>
      </c>
      <c r="AK32" s="4"/>
      <c r="AL32" s="45"/>
    </row>
    <row r="33" spans="1:38">
      <c r="A33" s="147" t="s">
        <v>684</v>
      </c>
      <c r="B33" s="78">
        <v>4.5454545454545456E-2</v>
      </c>
      <c r="G33" s="147" t="s">
        <v>805</v>
      </c>
      <c r="H33" s="45">
        <v>0.04</v>
      </c>
      <c r="J33" s="147" t="s">
        <v>726</v>
      </c>
      <c r="K33" s="45">
        <v>0.04</v>
      </c>
      <c r="Q33" s="239" t="s">
        <v>683</v>
      </c>
      <c r="R33" s="45">
        <v>0.21428571428571427</v>
      </c>
      <c r="S33" s="45">
        <v>0.17647058823529413</v>
      </c>
      <c r="V33" s="253" t="s">
        <v>798</v>
      </c>
      <c r="W33" s="55">
        <v>0.22</v>
      </c>
      <c r="X33" s="55">
        <v>0.19047619047619047</v>
      </c>
      <c r="Z33" s="239" t="s">
        <v>679</v>
      </c>
      <c r="AA33" s="45">
        <v>4.7619047619047616E-2</v>
      </c>
      <c r="AE33"/>
      <c r="AF33"/>
      <c r="AH33"/>
      <c r="AJ33" s="238" t="s">
        <v>764</v>
      </c>
      <c r="AK33" s="4"/>
    </row>
    <row r="34" spans="1:38">
      <c r="A34" s="147" t="s">
        <v>681</v>
      </c>
      <c r="B34" s="78">
        <v>4.5454545454545456E-2</v>
      </c>
      <c r="G34" s="147" t="s">
        <v>806</v>
      </c>
      <c r="H34" s="45">
        <v>0.13333333333333333</v>
      </c>
      <c r="J34" s="147" t="s">
        <v>727</v>
      </c>
      <c r="K34" s="45">
        <v>0.2</v>
      </c>
      <c r="Q34" s="239" t="s">
        <v>679</v>
      </c>
      <c r="R34" s="45">
        <v>0.25</v>
      </c>
      <c r="S34" s="45">
        <v>0.11764705882352941</v>
      </c>
      <c r="V34" s="253" t="s">
        <v>799</v>
      </c>
      <c r="W34" s="55">
        <v>0.06</v>
      </c>
      <c r="X34" s="55"/>
      <c r="Z34" s="239" t="s">
        <v>680</v>
      </c>
      <c r="AA34" s="45">
        <v>9.5238095238095233E-2</v>
      </c>
      <c r="AB34" s="45">
        <v>0.06</v>
      </c>
      <c r="AE34"/>
      <c r="AF34"/>
      <c r="AH34"/>
      <c r="AJ34" s="147" t="s">
        <v>714</v>
      </c>
      <c r="AK34" s="4"/>
      <c r="AL34" s="45"/>
    </row>
    <row r="35" spans="1:38">
      <c r="A35" s="147" t="s">
        <v>685</v>
      </c>
      <c r="B35" s="78">
        <v>4.5454545454545456E-2</v>
      </c>
      <c r="G35" s="147" t="s">
        <v>675</v>
      </c>
      <c r="H35" s="45">
        <v>1</v>
      </c>
      <c r="J35" s="147" t="s">
        <v>675</v>
      </c>
      <c r="K35" s="45">
        <v>1</v>
      </c>
      <c r="Q35" s="239" t="s">
        <v>680</v>
      </c>
      <c r="R35" s="45">
        <v>3.5714285714285712E-2</v>
      </c>
      <c r="S35" s="45">
        <v>5.8823529411764705E-2</v>
      </c>
      <c r="V35" s="253" t="s">
        <v>800</v>
      </c>
      <c r="W35" s="55">
        <v>0.04</v>
      </c>
      <c r="X35" s="55"/>
      <c r="Z35" s="239" t="s">
        <v>684</v>
      </c>
      <c r="AA35" s="45">
        <v>9.5238095238095233E-2</v>
      </c>
      <c r="AE35"/>
      <c r="AF35"/>
      <c r="AH35"/>
      <c r="AJ35" s="147" t="s">
        <v>696</v>
      </c>
      <c r="AK35" s="4"/>
      <c r="AL35" s="45">
        <v>0.87692307692307692</v>
      </c>
    </row>
    <row r="36" spans="1:38">
      <c r="A36" s="147" t="s">
        <v>693</v>
      </c>
      <c r="B36" s="78">
        <v>4.5454545454545456E-2</v>
      </c>
      <c r="H36"/>
      <c r="Q36" s="239" t="s">
        <v>684</v>
      </c>
      <c r="R36" s="45">
        <v>0.4642857142857143</v>
      </c>
      <c r="S36" s="4"/>
      <c r="V36" s="253" t="s">
        <v>801</v>
      </c>
      <c r="W36" s="55">
        <v>0.18</v>
      </c>
      <c r="X36" s="55">
        <v>4.7619047619047616E-2</v>
      </c>
      <c r="Z36" s="239" t="s">
        <v>681</v>
      </c>
      <c r="AA36" s="45">
        <v>4.7619047619047616E-2</v>
      </c>
      <c r="AB36" s="45">
        <v>0.06</v>
      </c>
      <c r="AE36"/>
      <c r="AF36"/>
      <c r="AH36"/>
      <c r="AJ36" s="147" t="s">
        <v>715</v>
      </c>
      <c r="AK36" s="4"/>
      <c r="AL36" s="45"/>
    </row>
    <row r="37" spans="1:38">
      <c r="A37" s="147" t="s">
        <v>710</v>
      </c>
      <c r="B37" s="78">
        <v>0.18181818181818182</v>
      </c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3" t="s">
        <v>803</v>
      </c>
      <c r="W37" s="55">
        <v>0.14000000000000001</v>
      </c>
      <c r="X37" s="55">
        <v>4.7619047619047616E-2</v>
      </c>
      <c r="Z37" s="239" t="s">
        <v>685</v>
      </c>
      <c r="AA37" s="45">
        <v>9.5238095238095233E-2</v>
      </c>
      <c r="AB37" s="45">
        <v>0.02</v>
      </c>
      <c r="AE37"/>
      <c r="AF37"/>
      <c r="AH37"/>
    </row>
    <row r="38" spans="1:38">
      <c r="A38" s="147" t="s">
        <v>713</v>
      </c>
      <c r="B38" s="78">
        <v>9.0909090909090912E-2</v>
      </c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3" t="s">
        <v>804</v>
      </c>
      <c r="W38" s="55">
        <v>0.3</v>
      </c>
      <c r="X38" s="55"/>
      <c r="Z38" s="239" t="s">
        <v>686</v>
      </c>
      <c r="AA38" s="45">
        <v>4.7619047619047616E-2</v>
      </c>
      <c r="AB38" s="45">
        <v>0.02</v>
      </c>
      <c r="AE38"/>
      <c r="AF38"/>
      <c r="AH38"/>
    </row>
    <row r="39" spans="1:38">
      <c r="A39" s="147" t="s">
        <v>764</v>
      </c>
      <c r="B39" s="78">
        <v>0.54545454545454541</v>
      </c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39"/>
      <c r="W39" s="45"/>
      <c r="Z39" s="239" t="s">
        <v>693</v>
      </c>
      <c r="AB39" s="45">
        <v>0.06</v>
      </c>
      <c r="AE39"/>
      <c r="AF39"/>
      <c r="AH39"/>
      <c r="AJ39" s="238" t="s">
        <v>742</v>
      </c>
      <c r="AK39" s="18" t="s">
        <v>718</v>
      </c>
      <c r="AL39" s="18" t="s">
        <v>765</v>
      </c>
    </row>
    <row r="40" spans="1:38">
      <c r="A40" s="147" t="s">
        <v>675</v>
      </c>
      <c r="B40" s="78">
        <v>1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W40" s="45"/>
      <c r="Z40" s="239" t="s">
        <v>710</v>
      </c>
      <c r="AB40" s="45">
        <v>0.06</v>
      </c>
      <c r="AE40"/>
      <c r="AF40"/>
      <c r="AH40"/>
      <c r="AJ40" s="239" t="s">
        <v>678</v>
      </c>
      <c r="AK40" s="45"/>
      <c r="AL40" s="45">
        <v>8.6956521739130432E-2</v>
      </c>
    </row>
    <row r="41" spans="1:38"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W41" s="45"/>
      <c r="Z41" s="147" t="s">
        <v>715</v>
      </c>
      <c r="AB41" s="45">
        <v>0.06</v>
      </c>
      <c r="AE41"/>
      <c r="AF41"/>
      <c r="AH41"/>
      <c r="AJ41" s="239" t="s">
        <v>683</v>
      </c>
      <c r="AK41" s="45">
        <v>0.22222222222222221</v>
      </c>
      <c r="AL41" s="45">
        <v>0.30434782608695654</v>
      </c>
    </row>
    <row r="42" spans="1:38"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t="s">
        <v>677</v>
      </c>
      <c r="W42" s="45"/>
      <c r="Z42" s="147" t="s">
        <v>719</v>
      </c>
      <c r="AB42" s="45">
        <v>0.02</v>
      </c>
      <c r="AE42"/>
      <c r="AF42"/>
      <c r="AH42"/>
      <c r="AJ42" s="239" t="s">
        <v>679</v>
      </c>
    </row>
    <row r="43" spans="1:38">
      <c r="A43" t="str">
        <f>CONCATENATE(A46, ": ", "Duration histogram per survival class")</f>
        <v>Coppermine: Duration histogram per survival class</v>
      </c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W43" s="45"/>
      <c r="Z43" s="147" t="s">
        <v>720</v>
      </c>
      <c r="AB43" s="45">
        <v>0.02</v>
      </c>
      <c r="AE43"/>
      <c r="AF43"/>
      <c r="AH43"/>
      <c r="AJ43" s="239" t="s">
        <v>680</v>
      </c>
      <c r="AK43" s="45">
        <v>0.1111111111111111</v>
      </c>
      <c r="AL43" s="45">
        <v>4.3478260869565216E-2</v>
      </c>
    </row>
    <row r="44" spans="1:38" ht="15.75">
      <c r="A44" s="254" t="s">
        <v>817</v>
      </c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t="s">
        <v>766</v>
      </c>
      <c r="W44" s="45"/>
      <c r="Z44" s="147" t="s">
        <v>721</v>
      </c>
      <c r="AB44" s="45">
        <v>0.04</v>
      </c>
      <c r="AE44"/>
      <c r="AF44"/>
      <c r="AH44"/>
      <c r="AJ44" s="239" t="s">
        <v>684</v>
      </c>
      <c r="AK44" s="45">
        <v>0.33333333333333331</v>
      </c>
      <c r="AL44" s="45">
        <v>4.3478260869565216E-2</v>
      </c>
    </row>
    <row r="45" spans="1:38" ht="15.75">
      <c r="A45" s="254" t="s">
        <v>814</v>
      </c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t="s">
        <v>767</v>
      </c>
      <c r="W45" s="45"/>
      <c r="Z45" s="147" t="s">
        <v>722</v>
      </c>
      <c r="AB45" s="45">
        <v>0.06</v>
      </c>
      <c r="AE45"/>
      <c r="AF45"/>
      <c r="AH45"/>
      <c r="AJ45" s="239" t="s">
        <v>681</v>
      </c>
      <c r="AK45" s="45">
        <v>0.22222222222222221</v>
      </c>
    </row>
    <row r="46" spans="1:38">
      <c r="A46" s="238" t="s">
        <v>816</v>
      </c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t="s">
        <v>768</v>
      </c>
      <c r="W46" s="45"/>
      <c r="X46" s="45"/>
      <c r="Z46" s="147" t="s">
        <v>687</v>
      </c>
      <c r="AA46" s="45">
        <v>4.7619047619047616E-2</v>
      </c>
      <c r="AB46" s="45">
        <v>0.08</v>
      </c>
      <c r="AE46"/>
      <c r="AF46"/>
      <c r="AH46"/>
      <c r="AJ46" s="239" t="s">
        <v>685</v>
      </c>
    </row>
    <row r="47" spans="1:38">
      <c r="A47" t="s">
        <v>677</v>
      </c>
      <c r="B47" t="s">
        <v>809</v>
      </c>
      <c r="C47" t="s">
        <v>808</v>
      </c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t="s">
        <v>769</v>
      </c>
      <c r="W47" s="45"/>
      <c r="Z47" s="147" t="s">
        <v>723</v>
      </c>
      <c r="AB47" s="45">
        <v>0.02</v>
      </c>
      <c r="AE47"/>
      <c r="AF47"/>
      <c r="AH47"/>
      <c r="AJ47" s="239" t="s">
        <v>686</v>
      </c>
      <c r="AK47" s="45">
        <v>0.1111111111111111</v>
      </c>
    </row>
    <row r="48" spans="1:38">
      <c r="A48" s="147" t="s">
        <v>684</v>
      </c>
      <c r="B48" s="45">
        <v>4.5454545454545456E-2</v>
      </c>
      <c r="C48" s="45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t="s">
        <v>760</v>
      </c>
      <c r="W48" s="45"/>
      <c r="X48" s="45"/>
      <c r="Z48" s="147" t="s">
        <v>688</v>
      </c>
      <c r="AA48" s="45">
        <v>4.7619047619047616E-2</v>
      </c>
      <c r="AB48" s="45">
        <v>0.08</v>
      </c>
      <c r="AE48"/>
      <c r="AF48"/>
      <c r="AH48"/>
      <c r="AJ48" s="239" t="s">
        <v>693</v>
      </c>
      <c r="AK48" s="45"/>
      <c r="AL48" s="45">
        <v>4.3478260869565216E-2</v>
      </c>
    </row>
    <row r="49" spans="1:38">
      <c r="A49" s="147" t="s">
        <v>681</v>
      </c>
      <c r="B49" s="45">
        <v>4.5454545454545456E-2</v>
      </c>
      <c r="C49" s="45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t="s">
        <v>761</v>
      </c>
      <c r="W49" s="45"/>
      <c r="Z49" s="147" t="s">
        <v>724</v>
      </c>
      <c r="AB49" s="45">
        <v>0.04</v>
      </c>
      <c r="AE49"/>
      <c r="AF49"/>
      <c r="AH49"/>
      <c r="AJ49" s="239" t="s">
        <v>710</v>
      </c>
      <c r="AK49" s="4"/>
      <c r="AL49" s="45">
        <v>0.47826086956521741</v>
      </c>
    </row>
    <row r="50" spans="1:38">
      <c r="A50" s="147" t="s">
        <v>685</v>
      </c>
      <c r="B50" s="45">
        <v>4.5454545454545456E-2</v>
      </c>
      <c r="C50" s="45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147"/>
      <c r="W50" s="45"/>
      <c r="Z50" s="147" t="s">
        <v>725</v>
      </c>
      <c r="AB50" s="45">
        <v>0.06</v>
      </c>
      <c r="AE50"/>
      <c r="AF50"/>
      <c r="AH50"/>
      <c r="AJ50" s="239" t="s">
        <v>713</v>
      </c>
      <c r="AK50" s="4"/>
      <c r="AL50" s="45"/>
    </row>
    <row r="51" spans="1:38">
      <c r="A51" s="147" t="s">
        <v>686</v>
      </c>
      <c r="B51" s="45"/>
      <c r="C51" s="45">
        <v>1</v>
      </c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147"/>
      <c r="W51" s="45"/>
      <c r="Z51" s="147" t="s">
        <v>726</v>
      </c>
      <c r="AB51" s="45">
        <v>0.04</v>
      </c>
      <c r="AE51"/>
      <c r="AF51"/>
      <c r="AH51"/>
      <c r="AJ51" s="238" t="s">
        <v>764</v>
      </c>
      <c r="AK51" s="4"/>
    </row>
    <row r="52" spans="1:38">
      <c r="A52" s="147" t="s">
        <v>693</v>
      </c>
      <c r="B52" s="45">
        <v>4.5454545454545456E-2</v>
      </c>
      <c r="C52" s="4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147"/>
      <c r="W52" s="45"/>
      <c r="Z52" s="147" t="s">
        <v>727</v>
      </c>
      <c r="AB52" s="45">
        <v>0.2</v>
      </c>
      <c r="AE52"/>
      <c r="AF52"/>
      <c r="AH52"/>
      <c r="AJ52" s="147" t="s">
        <v>714</v>
      </c>
      <c r="AK52" s="4"/>
      <c r="AL52" s="45"/>
    </row>
    <row r="53" spans="1:38">
      <c r="A53" s="147" t="s">
        <v>710</v>
      </c>
      <c r="B53" s="45">
        <v>0.18181818181818182</v>
      </c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Z53"/>
      <c r="AE53"/>
      <c r="AF53"/>
      <c r="AH53"/>
      <c r="AJ53" s="147" t="s">
        <v>696</v>
      </c>
      <c r="AK53" s="4"/>
      <c r="AL53" s="45"/>
    </row>
    <row r="54" spans="1:38">
      <c r="A54" s="147" t="s">
        <v>713</v>
      </c>
      <c r="B54" s="45">
        <v>9.0909090909090912E-2</v>
      </c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t="str">
        <f>CONCATENATE(V57, ": ", "Duration histogram per survival class")</f>
        <v>Ensembl: Duration histogram per survival class</v>
      </c>
      <c r="Z54"/>
      <c r="AE54"/>
      <c r="AF54"/>
      <c r="AH54"/>
      <c r="AJ54" s="147" t="s">
        <v>715</v>
      </c>
      <c r="AK54" s="4"/>
      <c r="AL54" s="45"/>
    </row>
    <row r="55" spans="1:38" ht="15.75">
      <c r="A55" s="147" t="s">
        <v>764</v>
      </c>
      <c r="B55" s="45">
        <v>0.54545454545454541</v>
      </c>
      <c r="G55" s="252"/>
      <c r="H55" s="307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4" t="s">
        <v>817</v>
      </c>
      <c r="Z55"/>
    </row>
    <row r="56" spans="1:38" ht="15.75">
      <c r="G56" s="252"/>
      <c r="H56" s="307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4" t="s">
        <v>812</v>
      </c>
    </row>
    <row r="57" spans="1:38">
      <c r="G57" s="252"/>
      <c r="H57" s="307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38" t="s">
        <v>810</v>
      </c>
      <c r="W57" t="s">
        <v>807</v>
      </c>
      <c r="Z57" s="238" t="s">
        <v>779</v>
      </c>
      <c r="AA57" t="s">
        <v>796</v>
      </c>
    </row>
    <row r="58" spans="1:38">
      <c r="G58" s="252"/>
      <c r="H58" s="307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t="s">
        <v>677</v>
      </c>
      <c r="W58" t="s">
        <v>809</v>
      </c>
      <c r="X58" t="s">
        <v>808</v>
      </c>
      <c r="Z58" s="238" t="s">
        <v>677</v>
      </c>
      <c r="AA58" t="s">
        <v>697</v>
      </c>
      <c r="AB58" t="s">
        <v>700</v>
      </c>
    </row>
    <row r="59" spans="1:38">
      <c r="G59" s="252"/>
      <c r="H59" s="307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t="s">
        <v>797</v>
      </c>
      <c r="W59" s="55">
        <v>0.08</v>
      </c>
      <c r="X59" s="55">
        <v>0.48749999999999999</v>
      </c>
      <c r="Z59" s="238" t="s">
        <v>678</v>
      </c>
      <c r="AA59" s="45">
        <v>0.21249999999999999</v>
      </c>
      <c r="AB59" s="45"/>
    </row>
    <row r="60" spans="1:38">
      <c r="G60" s="252"/>
      <c r="H60" s="307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t="s">
        <v>798</v>
      </c>
      <c r="W60" s="55">
        <v>2.6666666666666668E-2</v>
      </c>
      <c r="X60" s="55">
        <v>0.3125</v>
      </c>
      <c r="Z60" s="238" t="s">
        <v>683</v>
      </c>
      <c r="AA60" s="45">
        <v>7.4999999999999997E-2</v>
      </c>
      <c r="AB60" s="45">
        <v>1.3333333333333334E-2</v>
      </c>
    </row>
    <row r="61" spans="1:38">
      <c r="G61" s="252"/>
      <c r="H61" s="307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t="s">
        <v>799</v>
      </c>
      <c r="W61" s="55">
        <v>0.08</v>
      </c>
      <c r="X61" s="55">
        <v>7.4999999999999997E-2</v>
      </c>
      <c r="Z61" s="238" t="s">
        <v>679</v>
      </c>
      <c r="AA61" s="45">
        <v>6.25E-2</v>
      </c>
      <c r="AB61" s="45">
        <v>1.3333333333333334E-2</v>
      </c>
    </row>
    <row r="62" spans="1:38">
      <c r="G62" s="252"/>
      <c r="H62" s="307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t="s">
        <v>800</v>
      </c>
      <c r="W62" s="55">
        <v>0.04</v>
      </c>
      <c r="X62" s="55">
        <v>2.5000000000000001E-2</v>
      </c>
      <c r="Z62" s="238" t="s">
        <v>680</v>
      </c>
      <c r="AA62" s="45">
        <v>7.4999999999999997E-2</v>
      </c>
      <c r="AB62" s="45">
        <v>1.3333333333333334E-2</v>
      </c>
    </row>
    <row r="63" spans="1:38">
      <c r="G63" s="252"/>
      <c r="H63" s="307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t="s">
        <v>801</v>
      </c>
      <c r="W63" s="55">
        <v>5.3333333333333337E-2</v>
      </c>
      <c r="X63" s="55">
        <v>0.05</v>
      </c>
      <c r="Z63" s="238" t="s">
        <v>684</v>
      </c>
      <c r="AA63" s="45">
        <v>6.25E-2</v>
      </c>
      <c r="AB63" s="45">
        <v>0.04</v>
      </c>
    </row>
    <row r="64" spans="1:38">
      <c r="G64" s="252"/>
      <c r="H64" s="307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t="s">
        <v>803</v>
      </c>
      <c r="W64" s="55">
        <v>0.17333333333333334</v>
      </c>
      <c r="Z64" s="238" t="s">
        <v>681</v>
      </c>
      <c r="AA64" s="45">
        <v>0.1</v>
      </c>
      <c r="AB64" s="45"/>
    </row>
    <row r="65" spans="7:37">
      <c r="G65" s="252"/>
      <c r="H65" s="307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t="s">
        <v>804</v>
      </c>
      <c r="W65" s="55">
        <v>0.16</v>
      </c>
      <c r="X65" s="55"/>
      <c r="Z65" s="238" t="s">
        <v>685</v>
      </c>
      <c r="AA65" s="45">
        <v>0.05</v>
      </c>
      <c r="AB65" s="45"/>
    </row>
    <row r="66" spans="7:37">
      <c r="G66" s="252"/>
      <c r="H66" s="307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t="s">
        <v>802</v>
      </c>
      <c r="W66" s="55">
        <v>0.21333333333333335</v>
      </c>
      <c r="X66" s="55">
        <v>0.05</v>
      </c>
      <c r="Z66" s="238" t="s">
        <v>686</v>
      </c>
      <c r="AA66" s="45">
        <v>1.2500000000000001E-2</v>
      </c>
      <c r="AB66" s="45">
        <v>1.3333333333333334E-2</v>
      </c>
    </row>
    <row r="67" spans="7:37">
      <c r="G67" s="252"/>
      <c r="H67" s="307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t="s">
        <v>805</v>
      </c>
      <c r="W67" s="55">
        <v>0.04</v>
      </c>
      <c r="Z67" s="238" t="s">
        <v>693</v>
      </c>
      <c r="AA67" s="45">
        <v>0.1125</v>
      </c>
      <c r="AB67" s="45">
        <v>1.3333333333333334E-2</v>
      </c>
    </row>
    <row r="68" spans="7:37">
      <c r="G68" s="252"/>
      <c r="H68" s="307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t="s">
        <v>806</v>
      </c>
      <c r="W68" s="55">
        <v>0.13333333333333333</v>
      </c>
      <c r="Z68" s="238" t="s">
        <v>710</v>
      </c>
      <c r="AA68" s="45">
        <v>3.7499999999999999E-2</v>
      </c>
      <c r="AB68" s="45"/>
    </row>
    <row r="69" spans="7:37">
      <c r="G69" s="252"/>
      <c r="H69" s="307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Z69" s="238" t="s">
        <v>713</v>
      </c>
      <c r="AA69" s="45">
        <v>3.7499999999999999E-2</v>
      </c>
      <c r="AB69" s="45"/>
    </row>
    <row r="70" spans="7:37">
      <c r="G70" s="252"/>
      <c r="H70" s="307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Z70" s="238" t="s">
        <v>764</v>
      </c>
      <c r="AB70" s="45">
        <v>5.3333333333333337E-2</v>
      </c>
    </row>
    <row r="71" spans="7:37">
      <c r="G71" s="252"/>
      <c r="H71" s="307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Z71" s="238" t="s">
        <v>714</v>
      </c>
      <c r="AA71" s="45">
        <v>2.5000000000000001E-2</v>
      </c>
      <c r="AB71" s="45"/>
    </row>
    <row r="72" spans="7:37">
      <c r="G72" s="252"/>
      <c r="H72" s="307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Z72" s="238" t="s">
        <v>696</v>
      </c>
      <c r="AA72" s="45">
        <v>1.2500000000000001E-2</v>
      </c>
      <c r="AB72" s="45">
        <v>2.6666666666666668E-2</v>
      </c>
    </row>
    <row r="73" spans="7:37">
      <c r="G73" s="252"/>
      <c r="H73" s="307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t="str">
        <f>CONCATENATE(V76, ": ", "Duration histogram per survival class")</f>
        <v>ocart*: Duration histogram per survival class</v>
      </c>
      <c r="Z73" s="238" t="s">
        <v>780</v>
      </c>
      <c r="AA73" s="45">
        <v>1.2500000000000001E-2</v>
      </c>
      <c r="AB73" s="45"/>
      <c r="AD73" t="str">
        <f>CONCATENATE(AD76, ": ", "Duration histogram per survival class")</f>
        <v>phpBB: Duration histogram per survival class</v>
      </c>
      <c r="AE73"/>
      <c r="AF73"/>
      <c r="AI73" t="str">
        <f>CONCATENATE(AI76, ": ", "Duration histogram per survival class")</f>
        <v>typo3: Duration histogram per survival class</v>
      </c>
    </row>
    <row r="74" spans="7:37" ht="15.75">
      <c r="G74" s="252"/>
      <c r="H74" s="307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4" t="s">
        <v>817</v>
      </c>
      <c r="Z74" s="238" t="s">
        <v>781</v>
      </c>
      <c r="AA74" s="45">
        <v>1.2500000000000001E-2</v>
      </c>
      <c r="AB74" s="45"/>
      <c r="AD74" s="254" t="s">
        <v>817</v>
      </c>
      <c r="AE74"/>
      <c r="AF74"/>
      <c r="AI74" s="254" t="s">
        <v>817</v>
      </c>
    </row>
    <row r="75" spans="7:37" ht="15.75">
      <c r="G75" s="252"/>
      <c r="H75" s="307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4" t="s">
        <v>814</v>
      </c>
      <c r="Z75" s="238" t="s">
        <v>785</v>
      </c>
      <c r="AB75" s="45">
        <v>1.3333333333333334E-2</v>
      </c>
      <c r="AD75" s="254" t="s">
        <v>814</v>
      </c>
      <c r="AE75"/>
      <c r="AF75"/>
      <c r="AI75" s="254" t="s">
        <v>814</v>
      </c>
    </row>
    <row r="76" spans="7:37">
      <c r="G76" s="252"/>
      <c r="H76" s="307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38" t="s">
        <v>771</v>
      </c>
      <c r="Z76" s="238" t="s">
        <v>720</v>
      </c>
      <c r="AB76" s="45">
        <v>2.6666666666666668E-2</v>
      </c>
      <c r="AD76" s="238" t="s">
        <v>762</v>
      </c>
      <c r="AE76"/>
      <c r="AF76"/>
      <c r="AI76" s="238" t="s">
        <v>742</v>
      </c>
    </row>
    <row r="77" spans="7:37">
      <c r="G77" s="252"/>
      <c r="H77" s="307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t="s">
        <v>677</v>
      </c>
      <c r="W77" t="s">
        <v>809</v>
      </c>
      <c r="X77" t="s">
        <v>808</v>
      </c>
      <c r="Z77" s="238" t="s">
        <v>782</v>
      </c>
      <c r="AA77" s="45">
        <v>1.2500000000000001E-2</v>
      </c>
      <c r="AD77" t="s">
        <v>677</v>
      </c>
      <c r="AE77" t="s">
        <v>809</v>
      </c>
      <c r="AF77" t="s">
        <v>808</v>
      </c>
      <c r="AI77" t="s">
        <v>677</v>
      </c>
      <c r="AJ77" t="s">
        <v>809</v>
      </c>
      <c r="AK77" t="s">
        <v>808</v>
      </c>
    </row>
    <row r="78" spans="7:37">
      <c r="G78" s="252"/>
      <c r="H78" s="307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39" t="s">
        <v>678</v>
      </c>
      <c r="W78" s="45">
        <v>8.771929824561403E-3</v>
      </c>
      <c r="X78" s="45">
        <v>0.2857142857142857</v>
      </c>
      <c r="Z78" s="238" t="s">
        <v>721</v>
      </c>
      <c r="AA78" s="45">
        <v>2.5000000000000001E-2</v>
      </c>
      <c r="AB78" s="45">
        <v>2.6666666666666668E-2</v>
      </c>
      <c r="AD78" s="239" t="s">
        <v>678</v>
      </c>
      <c r="AE78" s="45">
        <v>3.0769230769230771E-2</v>
      </c>
      <c r="AF78" s="45"/>
      <c r="AI78" s="239" t="s">
        <v>678</v>
      </c>
      <c r="AJ78" s="45">
        <v>8.6956521739130432E-2</v>
      </c>
      <c r="AK78" s="45"/>
    </row>
    <row r="79" spans="7:37">
      <c r="G79" s="252"/>
      <c r="H79" s="307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39" t="s">
        <v>683</v>
      </c>
      <c r="W79" s="45">
        <v>8.771929824561403E-3</v>
      </c>
      <c r="X79" s="45">
        <v>0.42857142857142855</v>
      </c>
      <c r="Z79" s="238" t="s">
        <v>722</v>
      </c>
      <c r="AB79" s="45">
        <v>1.3333333333333334E-2</v>
      </c>
      <c r="AD79" s="239" t="s">
        <v>683</v>
      </c>
      <c r="AE79" s="45">
        <v>6.1538461538461542E-2</v>
      </c>
      <c r="AF79" s="45"/>
      <c r="AI79" s="239" t="s">
        <v>683</v>
      </c>
      <c r="AJ79" s="45">
        <v>0.30434782608695654</v>
      </c>
      <c r="AK79" s="45">
        <v>0.22222222222222221</v>
      </c>
    </row>
    <row r="80" spans="7:37">
      <c r="G80" s="252"/>
      <c r="H80" s="307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39" t="s">
        <v>679</v>
      </c>
      <c r="W80" s="45">
        <v>1.7543859649122806E-2</v>
      </c>
      <c r="X80" s="45">
        <v>0.21428571428571427</v>
      </c>
      <c r="Z80" s="238" t="s">
        <v>783</v>
      </c>
      <c r="AA80" s="45">
        <v>1.2500000000000001E-2</v>
      </c>
      <c r="AB80" s="45">
        <v>1.3333333333333334E-2</v>
      </c>
      <c r="AD80" s="239" t="s">
        <v>679</v>
      </c>
      <c r="AE80" s="45"/>
      <c r="AF80" s="45"/>
      <c r="AI80" s="239" t="s">
        <v>679</v>
      </c>
    </row>
    <row r="81" spans="7:37">
      <c r="G81" s="252"/>
      <c r="H81" s="307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39" t="s">
        <v>680</v>
      </c>
      <c r="Z81" s="238" t="s">
        <v>786</v>
      </c>
      <c r="AB81" s="45">
        <v>1.3333333333333334E-2</v>
      </c>
      <c r="AD81" s="239" t="s">
        <v>680</v>
      </c>
      <c r="AE81"/>
      <c r="AF81"/>
      <c r="AI81" s="239" t="s">
        <v>680</v>
      </c>
      <c r="AJ81" s="45">
        <v>4.3478260869565216E-2</v>
      </c>
      <c r="AK81" s="45">
        <v>0.1111111111111111</v>
      </c>
    </row>
    <row r="82" spans="7:37">
      <c r="G82" s="252"/>
      <c r="H82" s="307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39" t="s">
        <v>684</v>
      </c>
      <c r="W82" s="45">
        <v>1.7543859649122806E-2</v>
      </c>
      <c r="X82" s="45">
        <v>7.1428571428571425E-2</v>
      </c>
      <c r="Z82" s="238" t="s">
        <v>723</v>
      </c>
      <c r="AB82" s="45">
        <v>2.6666666666666668E-2</v>
      </c>
      <c r="AD82" s="239" t="s">
        <v>684</v>
      </c>
      <c r="AE82"/>
      <c r="AF82" s="45"/>
      <c r="AI82" s="239" t="s">
        <v>684</v>
      </c>
      <c r="AJ82" s="45">
        <v>4.3478260869565216E-2</v>
      </c>
      <c r="AK82" s="45">
        <v>0.33333333333333331</v>
      </c>
    </row>
    <row r="83" spans="7:37">
      <c r="G83" s="252"/>
      <c r="H83" s="307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39" t="s">
        <v>681</v>
      </c>
      <c r="W83" s="45">
        <v>8.771929824561403E-3</v>
      </c>
      <c r="Z83" s="238" t="s">
        <v>688</v>
      </c>
      <c r="AB83" s="45">
        <v>0.04</v>
      </c>
      <c r="AD83" s="239" t="s">
        <v>681</v>
      </c>
      <c r="AE83" s="45">
        <v>1.5384615384615385E-2</v>
      </c>
      <c r="AF83" s="45">
        <v>0.2</v>
      </c>
      <c r="AI83" s="239" t="s">
        <v>681</v>
      </c>
      <c r="AK83" s="45">
        <v>0.22222222222222221</v>
      </c>
    </row>
    <row r="84" spans="7:37">
      <c r="G84" s="252"/>
      <c r="H84" s="307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39" t="s">
        <v>685</v>
      </c>
      <c r="W84" s="45">
        <v>7.0175438596491224E-2</v>
      </c>
      <c r="Z84" s="238" t="s">
        <v>724</v>
      </c>
      <c r="AB84" s="45">
        <v>9.3333333333333338E-2</v>
      </c>
      <c r="AD84" s="239" t="s">
        <v>685</v>
      </c>
      <c r="AE84" s="45">
        <v>1.5384615384615385E-2</v>
      </c>
      <c r="AF84"/>
      <c r="AI84" s="239" t="s">
        <v>685</v>
      </c>
    </row>
    <row r="85" spans="7:37">
      <c r="G85" s="252"/>
      <c r="H85" s="307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39" t="s">
        <v>686</v>
      </c>
      <c r="W85" s="45">
        <v>2.6315789473684209E-2</v>
      </c>
      <c r="Z85" s="238" t="s">
        <v>725</v>
      </c>
      <c r="AB85" s="45">
        <v>1.3333333333333334E-2</v>
      </c>
      <c r="AD85" s="239" t="s">
        <v>686</v>
      </c>
      <c r="AE85"/>
      <c r="AF85" s="45">
        <v>0.4</v>
      </c>
      <c r="AI85" s="239" t="s">
        <v>686</v>
      </c>
      <c r="AK85" s="45">
        <v>0.1111111111111111</v>
      </c>
    </row>
    <row r="86" spans="7:37">
      <c r="G86" s="252"/>
      <c r="H86" s="307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39" t="s">
        <v>693</v>
      </c>
      <c r="W86" s="45">
        <v>3.5087719298245612E-2</v>
      </c>
      <c r="Z86" s="238" t="s">
        <v>726</v>
      </c>
      <c r="AB86" s="45">
        <v>0.04</v>
      </c>
      <c r="AD86" s="239" t="s">
        <v>693</v>
      </c>
      <c r="AE86" s="45"/>
      <c r="AF86" s="45">
        <v>0.4</v>
      </c>
      <c r="AI86" s="239" t="s">
        <v>693</v>
      </c>
      <c r="AJ86" s="45">
        <v>4.3478260869565216E-2</v>
      </c>
      <c r="AK86" s="45"/>
    </row>
    <row r="87" spans="7:37">
      <c r="G87" s="252"/>
      <c r="H87" s="307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39" t="s">
        <v>713</v>
      </c>
      <c r="W87" s="45">
        <v>5.2631578947368418E-2</v>
      </c>
      <c r="Z87" s="238" t="s">
        <v>727</v>
      </c>
      <c r="AB87" s="45">
        <v>1.3333333333333334E-2</v>
      </c>
      <c r="AD87" s="147" t="s">
        <v>696</v>
      </c>
      <c r="AE87" s="45">
        <v>0.87692307692307692</v>
      </c>
      <c r="AI87" s="239" t="s">
        <v>710</v>
      </c>
      <c r="AJ87" s="45">
        <v>0.47826086956521741</v>
      </c>
      <c r="AK87" s="4"/>
    </row>
    <row r="88" spans="7:37">
      <c r="G88" s="252"/>
      <c r="H88" s="307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147" t="s">
        <v>714</v>
      </c>
      <c r="W88" s="45">
        <v>2.6315789473684209E-2</v>
      </c>
      <c r="Z88" s="238" t="s">
        <v>787</v>
      </c>
      <c r="AB88" s="45">
        <v>9.3333333333333338E-2</v>
      </c>
      <c r="AD88" s="238"/>
      <c r="AE88"/>
    </row>
    <row r="89" spans="7:37">
      <c r="G89" s="252"/>
      <c r="H89" s="307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147" t="s">
        <v>696</v>
      </c>
      <c r="W89" s="45">
        <v>0.26315789473684209</v>
      </c>
      <c r="Z89" s="238" t="s">
        <v>788</v>
      </c>
      <c r="AB89" s="45">
        <v>6.6666666666666666E-2</v>
      </c>
      <c r="AD89" s="147"/>
      <c r="AE89" s="45"/>
    </row>
    <row r="90" spans="7:37">
      <c r="G90" s="252"/>
      <c r="H90" s="307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147" t="s">
        <v>715</v>
      </c>
      <c r="W90" s="45">
        <v>0.46491228070175439</v>
      </c>
      <c r="Z90" s="238" t="s">
        <v>789</v>
      </c>
      <c r="AB90" s="45">
        <v>1.3333333333333334E-2</v>
      </c>
    </row>
    <row r="91" spans="7:37">
      <c r="G91" s="252"/>
      <c r="H91" s="307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Z91" s="238" t="s">
        <v>784</v>
      </c>
      <c r="AA91" s="45">
        <v>0.05</v>
      </c>
      <c r="AD91" s="147"/>
      <c r="AF91" s="45"/>
      <c r="AG91" s="4"/>
    </row>
    <row r="92" spans="7:37">
      <c r="G92" s="252"/>
      <c r="H92" s="307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Z92" s="238" t="s">
        <v>790</v>
      </c>
      <c r="AB92" s="45">
        <v>0.13333333333333333</v>
      </c>
    </row>
    <row r="93" spans="7:37">
      <c r="G93" s="252"/>
      <c r="H93" s="307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Z93" s="238" t="s">
        <v>791</v>
      </c>
      <c r="AB93" s="45">
        <v>1.3333333333333334E-2</v>
      </c>
    </row>
    <row r="94" spans="7:37">
      <c r="G94" s="252"/>
      <c r="H94" s="307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Z94" s="238" t="s">
        <v>792</v>
      </c>
      <c r="AB94" s="45">
        <v>2.6666666666666668E-2</v>
      </c>
    </row>
    <row r="95" spans="7:37">
      <c r="G95" s="252"/>
      <c r="H95" s="307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Z95" s="238" t="s">
        <v>793</v>
      </c>
      <c r="AB95" s="45">
        <v>1.3333333333333334E-2</v>
      </c>
    </row>
    <row r="96" spans="7:37">
      <c r="G96" s="252"/>
      <c r="H96" s="307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Z96" s="238" t="s">
        <v>794</v>
      </c>
      <c r="AB96" s="45">
        <v>1.3333333333333334E-2</v>
      </c>
    </row>
    <row r="97" spans="7:28">
      <c r="G97" s="252"/>
      <c r="H97" s="307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Z97" s="238" t="s">
        <v>795</v>
      </c>
      <c r="AB97" s="45">
        <v>0.10666666666666667</v>
      </c>
    </row>
    <row r="98" spans="7:28">
      <c r="G98" s="252"/>
      <c r="H98" s="307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</row>
    <row r="99" spans="7:28">
      <c r="G99" s="252"/>
      <c r="H99" s="307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</row>
    <row r="100" spans="7:28">
      <c r="G100" s="252"/>
      <c r="H100" s="307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</row>
    <row r="101" spans="7:28">
      <c r="G101" s="252"/>
      <c r="H101" s="307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</row>
    <row r="106" spans="7:28">
      <c r="H106" s="45" t="s">
        <v>860</v>
      </c>
      <c r="I106" t="s">
        <v>875</v>
      </c>
      <c r="J106" s="18" t="s">
        <v>772</v>
      </c>
      <c r="K106" s="18" t="s">
        <v>773</v>
      </c>
      <c r="M106" s="330"/>
      <c r="P106" s="330" t="s">
        <v>867</v>
      </c>
      <c r="R106" t="s">
        <v>875</v>
      </c>
    </row>
    <row r="107" spans="7:28" ht="15.75">
      <c r="G107" s="330" t="s">
        <v>739</v>
      </c>
      <c r="H107" s="332" t="s">
        <v>861</v>
      </c>
      <c r="I107" s="332">
        <v>0.2462</v>
      </c>
      <c r="J107">
        <v>0.39779999999999999</v>
      </c>
      <c r="K107">
        <v>-0.21299999999999999</v>
      </c>
      <c r="M107" s="4">
        <f>(I107+R107)*0.5</f>
        <v>0.51495000000000002</v>
      </c>
      <c r="P107" s="332" t="s">
        <v>868</v>
      </c>
      <c r="R107" s="336">
        <v>0.78369999999999995</v>
      </c>
      <c r="T107" s="337">
        <v>2.1999999999999999E-2</v>
      </c>
      <c r="U107" s="338">
        <v>-0.1696</v>
      </c>
      <c r="V107" s="338">
        <v>0.30199999999999999</v>
      </c>
    </row>
    <row r="108" spans="7:28" ht="15.75">
      <c r="G108" s="330" t="s">
        <v>770</v>
      </c>
      <c r="H108" s="332" t="s">
        <v>862</v>
      </c>
      <c r="I108" s="332">
        <v>0.94699999999999995</v>
      </c>
      <c r="J108">
        <v>1.1207</v>
      </c>
      <c r="K108">
        <v>-0.76</v>
      </c>
      <c r="M108" s="4">
        <f t="shared" ref="M108:M114" si="0">(I108+R108)*0.5</f>
        <v>0.67310000000000003</v>
      </c>
      <c r="P108" s="332" t="s">
        <v>869</v>
      </c>
      <c r="R108" s="332">
        <v>0.3992</v>
      </c>
      <c r="T108" s="338">
        <v>1.7899999999999999E-2</v>
      </c>
      <c r="U108" s="338">
        <v>-3.9300000000000002E-2</v>
      </c>
      <c r="V108" s="338">
        <v>0.12139999999999999</v>
      </c>
    </row>
    <row r="109" spans="7:28" ht="15.75">
      <c r="G109" s="330" t="s">
        <v>859</v>
      </c>
      <c r="M109" s="4">
        <f t="shared" si="0"/>
        <v>0.37595000000000001</v>
      </c>
      <c r="P109" s="332" t="s">
        <v>870</v>
      </c>
      <c r="R109" s="336">
        <v>0.75190000000000001</v>
      </c>
      <c r="T109" s="337">
        <v>0.02</v>
      </c>
      <c r="U109" s="335">
        <v>-0.13039999999999999</v>
      </c>
      <c r="V109" s="335">
        <v>0.20130000000000001</v>
      </c>
    </row>
    <row r="110" spans="7:28" ht="15.75">
      <c r="G110" s="330" t="s">
        <v>744</v>
      </c>
      <c r="H110" s="332" t="s">
        <v>863</v>
      </c>
      <c r="I110" s="332">
        <v>0.50600000000000001</v>
      </c>
      <c r="J110">
        <v>0.33879999999999999</v>
      </c>
      <c r="K110">
        <v>-0.33300000000000002</v>
      </c>
      <c r="M110" s="4"/>
      <c r="T110" s="338"/>
      <c r="U110" s="338"/>
      <c r="V110" s="338"/>
    </row>
    <row r="111" spans="7:28" ht="15.75">
      <c r="G111" s="330" t="s">
        <v>745</v>
      </c>
      <c r="H111" s="332" t="s">
        <v>864</v>
      </c>
      <c r="I111" s="332">
        <v>0.90959999999999996</v>
      </c>
      <c r="J111">
        <v>0.8196</v>
      </c>
      <c r="M111" s="4">
        <f t="shared" si="0"/>
        <v>0.69074999999999998</v>
      </c>
      <c r="P111" s="332" t="s">
        <v>871</v>
      </c>
      <c r="R111" s="332">
        <v>0.47189999999999999</v>
      </c>
      <c r="T111" s="338">
        <v>1.0999999999999999E-2</v>
      </c>
      <c r="U111" s="338">
        <v>-6.3299999999999995E-2</v>
      </c>
      <c r="V111" s="338">
        <v>0.17710000000000001</v>
      </c>
    </row>
    <row r="112" spans="7:28" ht="15.75">
      <c r="G112" s="330" t="s">
        <v>771</v>
      </c>
      <c r="H112" s="332" t="s">
        <v>865</v>
      </c>
      <c r="I112" s="332">
        <v>0.7903</v>
      </c>
      <c r="J112" s="240">
        <v>0.62409999999999999</v>
      </c>
      <c r="K112" s="240">
        <v>-0.39900000000000002</v>
      </c>
      <c r="M112" s="334">
        <f t="shared" si="0"/>
        <v>0.76340000000000008</v>
      </c>
      <c r="P112" s="332" t="s">
        <v>872</v>
      </c>
      <c r="R112" s="336">
        <v>0.73650000000000004</v>
      </c>
      <c r="T112" s="339">
        <v>5.7000000000000002E-3</v>
      </c>
      <c r="U112" s="339">
        <v>-5.5899999999999998E-2</v>
      </c>
      <c r="V112" s="339">
        <v>0.10780000000000001</v>
      </c>
    </row>
    <row r="113" spans="7:22" ht="15.75">
      <c r="G113" s="330" t="s">
        <v>762</v>
      </c>
      <c r="M113" s="4"/>
      <c r="P113" s="332" t="s">
        <v>873</v>
      </c>
      <c r="R113" s="336">
        <v>0.9556</v>
      </c>
      <c r="T113" s="337">
        <v>2.75E-2</v>
      </c>
      <c r="U113" s="338">
        <v>-0.219</v>
      </c>
      <c r="V113" s="338">
        <v>0.29549999999999998</v>
      </c>
    </row>
    <row r="114" spans="7:22" ht="15.75">
      <c r="G114" s="330" t="s">
        <v>742</v>
      </c>
      <c r="H114" s="332" t="s">
        <v>866</v>
      </c>
      <c r="I114" s="332">
        <v>0.10299999999999999</v>
      </c>
      <c r="J114">
        <v>0.25829999999999997</v>
      </c>
      <c r="K114">
        <v>-6.9000000000000006E-2</v>
      </c>
      <c r="M114" s="4">
        <f t="shared" si="0"/>
        <v>0.25425000000000003</v>
      </c>
      <c r="P114" s="332" t="s">
        <v>874</v>
      </c>
      <c r="R114" s="332">
        <v>0.40550000000000003</v>
      </c>
      <c r="T114" s="337">
        <v>1.18E-2</v>
      </c>
      <c r="U114" s="337">
        <v>-0.1168</v>
      </c>
      <c r="V114" s="337">
        <v>0.3236</v>
      </c>
    </row>
    <row r="115" spans="7:22">
      <c r="J115" s="333">
        <f>AVERAGE(J107:J114)</f>
        <v>0.59321666666666661</v>
      </c>
      <c r="K115" s="333">
        <f>AVERAGE(K107:K114)</f>
        <v>-0.3548</v>
      </c>
      <c r="T115" s="335">
        <f>AVERAGE(T107:T114)</f>
        <v>1.6557142857142857E-2</v>
      </c>
      <c r="U115" s="335">
        <f t="shared" ref="U115:V115" si="1">AVERAGE(U107:U114)</f>
        <v>-0.11347142857142857</v>
      </c>
      <c r="V115" s="335">
        <f t="shared" si="1"/>
        <v>0.21838571428571432</v>
      </c>
    </row>
  </sheetData>
  <pageMargins left="0.7" right="0.7" top="0.75" bottom="0.75" header="0.3" footer="0.3"/>
  <pageSetup paperSize="9" scale="77" orientation="landscape" r:id="rId16"/>
  <ignoredErrors>
    <ignoredError sqref="AJ4 AJ23 V32 Q33 V7 V79" twoDigitTextYear="1"/>
  </ignoredError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atlas</vt:lpstr>
      <vt:lpstr>biosql</vt:lpstr>
      <vt:lpstr>coppermine</vt:lpstr>
      <vt:lpstr>ensembl</vt:lpstr>
      <vt:lpstr>mwiki</vt:lpstr>
      <vt:lpstr>ocart_post_v22</vt:lpstr>
      <vt:lpstr>phpBB</vt:lpstr>
      <vt:lpstr>typo3</vt:lpstr>
      <vt:lpstr>Duration</vt:lpstr>
      <vt:lpstr>effect of YoB</vt:lpstr>
      <vt:lpstr>SS@D</vt:lpstr>
      <vt:lpstr>activityClass</vt:lpstr>
      <vt:lpstr>electrolysis-scatter</vt:lpstr>
      <vt:lpstr>spansPctTotal</vt:lpstr>
      <vt:lpstr>spansPctLAD</vt:lpstr>
      <vt:lpstr>spansAbs</vt:lpstr>
      <vt:lpstr>ocart_post_v22!Print_Area</vt:lpstr>
      <vt:lpstr>spansAbs!Print_Area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Panos Vassiliadis</dc:creator>
  <cp:lastModifiedBy>p.v.</cp:lastModifiedBy>
  <cp:lastPrinted>2017-04-01T13:42:14Z</cp:lastPrinted>
  <dcterms:created xsi:type="dcterms:W3CDTF">2015-06-08T19:25:32Z</dcterms:created>
  <dcterms:modified xsi:type="dcterms:W3CDTF">2017-05-23T17:09:23Z</dcterms:modified>
</cp:coreProperties>
</file>